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2_ncr:500000_{3C33D153-DAD4-474C-A523-8B3210E85672}" xr6:coauthVersionLast="31" xr6:coauthVersionMax="31" xr10:uidLastSave="{00000000-0000-0000-0000-000000000000}"/>
  <bookViews>
    <workbookView xWindow="0" yWindow="0" windowWidth="17805" windowHeight="4470" xr2:uid="{00000000-000D-0000-FFFF-FFFF00000000}"/>
  </bookViews>
  <sheets>
    <sheet name="Administrativos" sheetId="1" r:id="rId1"/>
    <sheet name="Fortalecimiento" sheetId="2" r:id="rId2"/>
  </sheets>
  <definedNames>
    <definedName name="_xlnm.Print_Area" localSheetId="1">Fortalecimiento!$A$31:$W$84</definedName>
  </definedNames>
  <calcPr calcId="162913"/>
</workbook>
</file>

<file path=xl/calcChain.xml><?xml version="1.0" encoding="utf-8"?>
<calcChain xmlns="http://schemas.openxmlformats.org/spreadsheetml/2006/main">
  <c r="R76" i="2" l="1"/>
  <c r="P76" i="2"/>
  <c r="J76" i="2"/>
  <c r="I76" i="2"/>
  <c r="I19" i="2"/>
  <c r="Q169" i="1"/>
  <c r="V169" i="1" s="1"/>
  <c r="Q52" i="2" l="1"/>
  <c r="V52" i="2" s="1"/>
  <c r="S14" i="2" l="1"/>
  <c r="S19" i="2" s="1"/>
  <c r="Q66" i="2" l="1"/>
  <c r="V66" i="2" s="1"/>
  <c r="V65" i="2"/>
  <c r="Q65" i="2"/>
  <c r="Q64" i="2"/>
  <c r="V64" i="2" s="1"/>
  <c r="Q63" i="2" l="1"/>
  <c r="V63" i="2" s="1"/>
  <c r="Q62" i="2"/>
  <c r="V62" i="2" s="1"/>
  <c r="Q61" i="2"/>
  <c r="V61" i="2" s="1"/>
  <c r="R12" i="2"/>
  <c r="R6" i="2"/>
  <c r="R94" i="1"/>
  <c r="R93" i="1"/>
  <c r="R86" i="1"/>
  <c r="R75" i="1"/>
  <c r="R74" i="1"/>
  <c r="R73" i="1"/>
  <c r="R71" i="1"/>
  <c r="R61" i="1"/>
  <c r="R54" i="1"/>
  <c r="R49" i="1"/>
  <c r="R53" i="1"/>
  <c r="R48" i="1"/>
  <c r="R47" i="1"/>
  <c r="R44" i="1"/>
  <c r="R43" i="1"/>
  <c r="R42" i="1"/>
  <c r="R41" i="1"/>
  <c r="R40" i="1"/>
  <c r="R39" i="1"/>
  <c r="R35" i="1"/>
  <c r="R34" i="1"/>
  <c r="R32" i="1"/>
  <c r="R30" i="1"/>
  <c r="R29" i="1"/>
  <c r="R26" i="1"/>
  <c r="R25" i="1"/>
  <c r="R22" i="1"/>
  <c r="R21" i="1"/>
  <c r="R13" i="1"/>
  <c r="R14" i="1"/>
  <c r="R15" i="1"/>
  <c r="R16" i="1"/>
  <c r="R17" i="1"/>
  <c r="R18" i="1"/>
  <c r="R19" i="1"/>
  <c r="R20" i="1"/>
  <c r="R12" i="1"/>
  <c r="R10" i="1"/>
  <c r="R8" i="1"/>
  <c r="R6" i="1"/>
  <c r="R19" i="2" l="1"/>
  <c r="L7" i="2" l="1"/>
  <c r="L8" i="2"/>
  <c r="L9" i="2"/>
  <c r="L10" i="2"/>
  <c r="L11" i="2"/>
  <c r="L12" i="2"/>
  <c r="N12" i="2" s="1"/>
  <c r="L13" i="2"/>
  <c r="L14" i="2"/>
  <c r="L15" i="2"/>
  <c r="L16" i="2"/>
  <c r="L17" i="2"/>
  <c r="L18" i="2"/>
  <c r="L6" i="2"/>
  <c r="N6" i="2" l="1"/>
  <c r="L19" i="2"/>
  <c r="L106" i="1"/>
  <c r="L62" i="1"/>
  <c r="L63" i="1"/>
  <c r="L64" i="1"/>
  <c r="L65" i="1"/>
  <c r="L66" i="1"/>
  <c r="L67" i="1"/>
  <c r="L68" i="1"/>
  <c r="L69" i="1"/>
  <c r="L70" i="1"/>
  <c r="L71" i="1"/>
  <c r="N71" i="1" s="1"/>
  <c r="L72" i="1"/>
  <c r="L73" i="1"/>
  <c r="N73" i="1" s="1"/>
  <c r="L74" i="1"/>
  <c r="N74" i="1" s="1"/>
  <c r="L75" i="1"/>
  <c r="N75" i="1" s="1"/>
  <c r="L76" i="1"/>
  <c r="L77" i="1"/>
  <c r="L78" i="1"/>
  <c r="L79" i="1"/>
  <c r="L80" i="1"/>
  <c r="L81" i="1"/>
  <c r="L82" i="1"/>
  <c r="L83" i="1"/>
  <c r="L84" i="1"/>
  <c r="L85" i="1"/>
  <c r="L86" i="1"/>
  <c r="N86" i="1" s="1"/>
  <c r="L87" i="1"/>
  <c r="L88" i="1"/>
  <c r="L89" i="1"/>
  <c r="L90" i="1"/>
  <c r="L91" i="1"/>
  <c r="L92" i="1"/>
  <c r="L93" i="1"/>
  <c r="N93" i="1" s="1"/>
  <c r="L94" i="1"/>
  <c r="N94" i="1" s="1"/>
  <c r="L95" i="1"/>
  <c r="L96" i="1"/>
  <c r="L97" i="1"/>
  <c r="L98" i="1"/>
  <c r="L99" i="1"/>
  <c r="L100" i="1"/>
  <c r="L101" i="1"/>
  <c r="L102" i="1"/>
  <c r="L103" i="1"/>
  <c r="L104" i="1"/>
  <c r="L105" i="1"/>
  <c r="L107" i="1"/>
  <c r="L108" i="1"/>
  <c r="L109" i="1"/>
  <c r="L110" i="1"/>
  <c r="L111" i="1"/>
  <c r="L112" i="1"/>
  <c r="L113" i="1"/>
  <c r="L114" i="1"/>
  <c r="L115" i="1"/>
  <c r="L116" i="1"/>
  <c r="L61" i="1"/>
  <c r="N61" i="1" s="1"/>
  <c r="L54" i="1"/>
  <c r="N54" i="1" s="1"/>
  <c r="L55" i="1"/>
  <c r="L56" i="1"/>
  <c r="L57" i="1"/>
  <c r="L53" i="1"/>
  <c r="N53" i="1" s="1"/>
  <c r="L40" i="1"/>
  <c r="N40" i="1" s="1"/>
  <c r="L41" i="1"/>
  <c r="N41" i="1" s="1"/>
  <c r="L42" i="1"/>
  <c r="N42" i="1" s="1"/>
  <c r="L43" i="1"/>
  <c r="N43" i="1" s="1"/>
  <c r="L44" i="1"/>
  <c r="N44" i="1" s="1"/>
  <c r="L45" i="1"/>
  <c r="L46" i="1"/>
  <c r="L47" i="1"/>
  <c r="N47" i="1" s="1"/>
  <c r="L48" i="1"/>
  <c r="N48" i="1" s="1"/>
  <c r="L49" i="1"/>
  <c r="N49" i="1" s="1"/>
  <c r="L39" i="1"/>
  <c r="N39" i="1" s="1"/>
  <c r="L7" i="1"/>
  <c r="Q7" i="1" s="1"/>
  <c r="L8" i="1"/>
  <c r="N8" i="1" s="1"/>
  <c r="L9" i="1"/>
  <c r="L10" i="1"/>
  <c r="N10" i="1" s="1"/>
  <c r="L11" i="1"/>
  <c r="L12" i="1"/>
  <c r="N12" i="1" s="1"/>
  <c r="L13" i="1"/>
  <c r="N13" i="1" s="1"/>
  <c r="L14" i="1"/>
  <c r="N14" i="1" s="1"/>
  <c r="L15" i="1"/>
  <c r="N15" i="1" s="1"/>
  <c r="L16" i="1"/>
  <c r="N16" i="1" s="1"/>
  <c r="L17" i="1"/>
  <c r="N17" i="1" s="1"/>
  <c r="L18" i="1"/>
  <c r="N18" i="1" s="1"/>
  <c r="L19" i="1"/>
  <c r="N19" i="1" s="1"/>
  <c r="L20" i="1"/>
  <c r="N20" i="1" s="1"/>
  <c r="L21" i="1"/>
  <c r="N21" i="1" s="1"/>
  <c r="L22" i="1"/>
  <c r="N22" i="1" s="1"/>
  <c r="L23" i="1"/>
  <c r="L24" i="1"/>
  <c r="L25" i="1"/>
  <c r="N25" i="1" s="1"/>
  <c r="L26" i="1"/>
  <c r="N26" i="1" s="1"/>
  <c r="L27" i="1"/>
  <c r="L28" i="1"/>
  <c r="L29" i="1"/>
  <c r="N29" i="1" s="1"/>
  <c r="L30" i="1"/>
  <c r="N30" i="1" s="1"/>
  <c r="L31" i="1"/>
  <c r="L32" i="1"/>
  <c r="N32" i="1" s="1"/>
  <c r="L33" i="1"/>
  <c r="L34" i="1"/>
  <c r="N34" i="1" s="1"/>
  <c r="L35" i="1"/>
  <c r="N35" i="1" s="1"/>
  <c r="L6" i="1"/>
  <c r="Q6" i="1" l="1"/>
  <c r="N6" i="1"/>
  <c r="R182" i="1"/>
  <c r="J182" i="1"/>
  <c r="I182" i="1"/>
  <c r="V181" i="1"/>
  <c r="Q181" i="1"/>
  <c r="U212" i="1"/>
  <c r="T212" i="1"/>
  <c r="S212" i="1"/>
  <c r="R212" i="1"/>
  <c r="P212" i="1"/>
  <c r="O212" i="1"/>
  <c r="L212" i="1"/>
  <c r="K212" i="1"/>
  <c r="J212" i="1"/>
  <c r="I212" i="1"/>
  <c r="Q211" i="1"/>
  <c r="V211" i="1" s="1"/>
  <c r="Q210" i="1"/>
  <c r="V210" i="1" s="1"/>
  <c r="Q209" i="1"/>
  <c r="V209" i="1" s="1"/>
  <c r="Q208" i="1"/>
  <c r="V208" i="1" s="1"/>
  <c r="Q207" i="1"/>
  <c r="V207" i="1" s="1"/>
  <c r="Q206" i="1"/>
  <c r="V206" i="1" s="1"/>
  <c r="Q205" i="1"/>
  <c r="V205" i="1" s="1"/>
  <c r="Q204" i="1"/>
  <c r="V204" i="1" s="1"/>
  <c r="Q203" i="1"/>
  <c r="V203" i="1" s="1"/>
  <c r="Q202" i="1"/>
  <c r="V202" i="1" s="1"/>
  <c r="Q201" i="1"/>
  <c r="V201" i="1" s="1"/>
  <c r="V212" i="1" l="1"/>
  <c r="Q212" i="1"/>
  <c r="U182" i="1" l="1"/>
  <c r="T182" i="1"/>
  <c r="S182" i="1"/>
  <c r="O182" i="1"/>
  <c r="K182" i="1"/>
  <c r="P182" i="1"/>
  <c r="Q180" i="1"/>
  <c r="V180" i="1" s="1"/>
  <c r="Q60" i="2" l="1"/>
  <c r="V60" i="2" s="1"/>
  <c r="Q59" i="2"/>
  <c r="V59" i="2" s="1"/>
  <c r="Q58" i="2"/>
  <c r="V58" i="2" s="1"/>
  <c r="I36" i="1" l="1"/>
  <c r="R36" i="1"/>
  <c r="R50" i="1"/>
  <c r="I50" i="1"/>
  <c r="I58" i="1"/>
  <c r="J58" i="1"/>
  <c r="R58" i="1"/>
  <c r="R117" i="1"/>
  <c r="J117" i="1"/>
  <c r="I117" i="1"/>
  <c r="I148" i="1"/>
  <c r="J148" i="1"/>
  <c r="R148" i="1"/>
  <c r="Q57" i="2"/>
  <c r="V57" i="2" s="1"/>
  <c r="Q56" i="2"/>
  <c r="V56" i="2" s="1"/>
  <c r="Q55" i="2"/>
  <c r="V55" i="2" s="1"/>
  <c r="Q54" i="2" l="1"/>
  <c r="V54" i="2" s="1"/>
  <c r="Q53" i="2"/>
  <c r="V53" i="2" s="1"/>
  <c r="Q67" i="2"/>
  <c r="V67" i="2" s="1"/>
  <c r="Q75" i="2" l="1"/>
  <c r="V75" i="2" s="1"/>
  <c r="Q70" i="2"/>
  <c r="V70" i="2" s="1"/>
  <c r="Q51" i="2" l="1"/>
  <c r="V51" i="2" s="1"/>
  <c r="Q50" i="2" l="1"/>
  <c r="V50" i="2" s="1"/>
  <c r="Q49" i="2"/>
  <c r="V49" i="2" s="1"/>
  <c r="Q179" i="1"/>
  <c r="V179" i="1" s="1"/>
  <c r="Q48" i="2" l="1"/>
  <c r="V48" i="2" s="1"/>
  <c r="Q78" i="1" l="1"/>
  <c r="V78" i="1" s="1"/>
  <c r="Q47" i="2" l="1"/>
  <c r="V47" i="2" s="1"/>
  <c r="Q46" i="2"/>
  <c r="V46" i="2" l="1"/>
  <c r="O76" i="2"/>
  <c r="O117" i="1"/>
  <c r="O50" i="1"/>
  <c r="O36" i="1"/>
  <c r="Q45" i="2"/>
  <c r="V45" i="2" s="1"/>
  <c r="Q11" i="2"/>
  <c r="V11" i="2" l="1"/>
  <c r="Q11" i="1"/>
  <c r="V11" i="1" s="1"/>
  <c r="Q178" i="1" l="1"/>
  <c r="V178" i="1" s="1"/>
  <c r="Q44" i="2" l="1"/>
  <c r="V44" i="2" s="1"/>
  <c r="Q177" i="1" l="1"/>
  <c r="V177" i="1" s="1"/>
  <c r="Q140" i="1" l="1"/>
  <c r="V140" i="1" s="1"/>
  <c r="Q141" i="1"/>
  <c r="Q142" i="1"/>
  <c r="P58" i="1" l="1"/>
  <c r="O58" i="1"/>
  <c r="O119" i="1" s="1"/>
  <c r="Q43" i="2"/>
  <c r="V43" i="2" s="1"/>
  <c r="Q69" i="2"/>
  <c r="V69" i="2" s="1"/>
  <c r="Q68" i="2"/>
  <c r="V68" i="2" s="1"/>
  <c r="L58" i="1" l="1"/>
  <c r="S76" i="2"/>
  <c r="U76" i="2"/>
  <c r="T76" i="2"/>
  <c r="K76" i="2"/>
  <c r="L76" i="2"/>
  <c r="Q74" i="2"/>
  <c r="V74" i="2" s="1"/>
  <c r="Q176" i="1"/>
  <c r="V176" i="1" l="1"/>
  <c r="P19" i="2"/>
  <c r="O19" i="2"/>
  <c r="J19" i="2"/>
  <c r="K19" i="2"/>
  <c r="L36" i="1" l="1"/>
  <c r="L50" i="1"/>
  <c r="K58" i="1"/>
  <c r="L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54" i="1"/>
  <c r="Q55" i="1"/>
  <c r="Q56" i="1"/>
  <c r="Q57" i="1"/>
  <c r="Q53" i="1"/>
  <c r="Q40" i="1"/>
  <c r="Q41" i="1"/>
  <c r="Q42" i="1"/>
  <c r="Q43" i="1"/>
  <c r="Q44" i="1"/>
  <c r="Q45" i="1"/>
  <c r="Q46" i="1"/>
  <c r="Q47" i="1"/>
  <c r="Q48" i="1"/>
  <c r="Q49" i="1"/>
  <c r="Q39" i="1"/>
  <c r="Q8" i="1"/>
  <c r="Q9" i="1"/>
  <c r="Q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 l="1"/>
  <c r="Q117" i="1"/>
  <c r="Q58" i="1"/>
  <c r="Q50" i="1"/>
  <c r="L119" i="1"/>
  <c r="V73" i="1"/>
  <c r="Q175" i="1"/>
  <c r="V175" i="1" s="1"/>
  <c r="V81" i="1" l="1"/>
  <c r="Q12" i="2"/>
  <c r="V12" i="2" s="1"/>
  <c r="Q174" i="1" l="1"/>
  <c r="V174" i="1" s="1"/>
  <c r="Q42" i="2" l="1"/>
  <c r="V42" i="2" s="1"/>
  <c r="V57" i="1" l="1"/>
  <c r="Q41" i="2"/>
  <c r="V41" i="2" s="1"/>
  <c r="Q40" i="2"/>
  <c r="Q173" i="1"/>
  <c r="V173" i="1" l="1"/>
  <c r="V40" i="2"/>
  <c r="V70" i="1"/>
  <c r="V111" i="1"/>
  <c r="V112" i="1"/>
  <c r="V110" i="1"/>
  <c r="V109" i="1"/>
  <c r="V99" i="1"/>
  <c r="V97" i="1"/>
  <c r="V95" i="1"/>
  <c r="V116" i="1"/>
  <c r="V105" i="1"/>
  <c r="V82" i="1"/>
  <c r="V106" i="1"/>
  <c r="V115" i="1" l="1"/>
  <c r="V102" i="1"/>
  <c r="V114" i="1"/>
  <c r="V56" i="1"/>
  <c r="V98" i="1"/>
  <c r="Q18" i="2"/>
  <c r="V18" i="2" s="1"/>
  <c r="V28" i="1"/>
  <c r="V27" i="1" l="1"/>
  <c r="Q6" i="2" l="1"/>
  <c r="V31" i="1"/>
  <c r="V87" i="1"/>
  <c r="V62" i="1"/>
  <c r="V6" i="2" l="1"/>
  <c r="Q73" i="2"/>
  <c r="V73" i="2" s="1"/>
  <c r="Q72" i="2"/>
  <c r="V72" i="2" s="1"/>
  <c r="Q71" i="2"/>
  <c r="V71" i="2" s="1"/>
  <c r="Q172" i="1" l="1"/>
  <c r="V172" i="1" s="1"/>
  <c r="Q37" i="2" l="1"/>
  <c r="Q38" i="2"/>
  <c r="V38" i="2" s="1"/>
  <c r="Q39" i="2"/>
  <c r="V39" i="2" s="1"/>
  <c r="S117" i="1"/>
  <c r="T117" i="1"/>
  <c r="U117" i="1"/>
  <c r="Q76" i="2" l="1"/>
  <c r="V37" i="2"/>
  <c r="V76" i="2" s="1"/>
  <c r="I119" i="1" l="1"/>
  <c r="R119" i="1"/>
  <c r="U50" i="1"/>
  <c r="T50" i="1"/>
  <c r="S50" i="1"/>
  <c r="P50" i="1"/>
  <c r="K50" i="1"/>
  <c r="J50" i="1"/>
  <c r="P36" i="1"/>
  <c r="K36" i="1"/>
  <c r="J36" i="1"/>
  <c r="V45" i="1"/>
  <c r="K119" i="1" l="1"/>
  <c r="J119" i="1"/>
  <c r="V94" i="1" l="1"/>
  <c r="Q168" i="1" l="1"/>
  <c r="V168" i="1" s="1"/>
  <c r="Q7" i="2"/>
  <c r="V7" i="2" l="1"/>
  <c r="Q10" i="2" l="1"/>
  <c r="V10" i="2" s="1"/>
  <c r="V46" i="1" l="1"/>
  <c r="V72" i="1" l="1"/>
  <c r="V30" i="1"/>
  <c r="V93" i="1"/>
  <c r="V91" i="1"/>
  <c r="V90" i="1"/>
  <c r="V89" i="1"/>
  <c r="V92" i="1" l="1"/>
  <c r="V84" i="1"/>
  <c r="V66" i="1" l="1"/>
  <c r="V65" i="1"/>
  <c r="V63" i="1"/>
  <c r="V54" i="1"/>
  <c r="V33" i="1"/>
  <c r="V9" i="1" l="1"/>
  <c r="Q170" i="1"/>
  <c r="V170" i="1" s="1"/>
  <c r="Q171" i="1"/>
  <c r="V171" i="1" s="1"/>
  <c r="Q167" i="1"/>
  <c r="Q135" i="1"/>
  <c r="V135" i="1" s="1"/>
  <c r="Q136" i="1"/>
  <c r="V136" i="1" s="1"/>
  <c r="Q137" i="1"/>
  <c r="V137" i="1" s="1"/>
  <c r="Q138" i="1"/>
  <c r="V138" i="1" s="1"/>
  <c r="Q139" i="1"/>
  <c r="V139" i="1" s="1"/>
  <c r="V141" i="1"/>
  <c r="V142" i="1"/>
  <c r="Q143" i="1"/>
  <c r="V143" i="1" s="1"/>
  <c r="Q144" i="1"/>
  <c r="V144" i="1" s="1"/>
  <c r="Q145" i="1"/>
  <c r="V145" i="1" s="1"/>
  <c r="Q146" i="1"/>
  <c r="V146" i="1" s="1"/>
  <c r="Q147" i="1"/>
  <c r="V147" i="1" s="1"/>
  <c r="Q134" i="1"/>
  <c r="Q148" i="1" s="1"/>
  <c r="K148" i="1"/>
  <c r="O148" i="1"/>
  <c r="P148" i="1"/>
  <c r="S148" i="1"/>
  <c r="T148" i="1"/>
  <c r="U148" i="1"/>
  <c r="V64" i="1"/>
  <c r="V67" i="1"/>
  <c r="V68" i="1"/>
  <c r="V69" i="1"/>
  <c r="V71" i="1"/>
  <c r="V74" i="1"/>
  <c r="V75" i="1"/>
  <c r="V76" i="1"/>
  <c r="V77" i="1"/>
  <c r="V79" i="1"/>
  <c r="V80" i="1"/>
  <c r="V83" i="1"/>
  <c r="V86" i="1"/>
  <c r="V88" i="1"/>
  <c r="V96" i="1"/>
  <c r="V100" i="1"/>
  <c r="V101" i="1"/>
  <c r="V103" i="1"/>
  <c r="V104" i="1"/>
  <c r="V107" i="1"/>
  <c r="V108" i="1"/>
  <c r="V113" i="1"/>
  <c r="V61" i="1"/>
  <c r="V55" i="1"/>
  <c r="S58" i="1"/>
  <c r="T58" i="1"/>
  <c r="U58" i="1"/>
  <c r="S36" i="1"/>
  <c r="T36" i="1"/>
  <c r="U36" i="1"/>
  <c r="V40" i="1"/>
  <c r="V41" i="1"/>
  <c r="V42" i="1"/>
  <c r="V43" i="1"/>
  <c r="V44" i="1"/>
  <c r="V47" i="1"/>
  <c r="V48" i="1"/>
  <c r="V49" i="1"/>
  <c r="V7" i="1"/>
  <c r="V8" i="1"/>
  <c r="V10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9" i="1"/>
  <c r="V32" i="1"/>
  <c r="V34" i="1"/>
  <c r="V35" i="1"/>
  <c r="Q182" i="1" l="1"/>
  <c r="V6" i="1"/>
  <c r="V36" i="1" s="1"/>
  <c r="V85" i="1"/>
  <c r="V117" i="1" s="1"/>
  <c r="U119" i="1"/>
  <c r="T119" i="1"/>
  <c r="S119" i="1"/>
  <c r="V167" i="1"/>
  <c r="V182" i="1" s="1"/>
  <c r="V53" i="1"/>
  <c r="V58" i="1" s="1"/>
  <c r="V134" i="1"/>
  <c r="V148" i="1" s="1"/>
  <c r="P119" i="1"/>
  <c r="V39" i="1"/>
  <c r="V50" i="1" s="1"/>
  <c r="U19" i="2"/>
  <c r="T19" i="2"/>
  <c r="Q17" i="2"/>
  <c r="V17" i="2" s="1"/>
  <c r="Q16" i="2"/>
  <c r="V16" i="2" s="1"/>
  <c r="Q15" i="2"/>
  <c r="Q14" i="2"/>
  <c r="Q13" i="2"/>
  <c r="V13" i="2" s="1"/>
  <c r="Q9" i="2"/>
  <c r="Q8" i="2"/>
  <c r="Q19" i="2" s="1"/>
  <c r="V15" i="2" l="1"/>
  <c r="V14" i="2"/>
  <c r="Q119" i="1"/>
  <c r="V9" i="2"/>
  <c r="V8" i="2"/>
  <c r="V19" i="2" s="1"/>
  <c r="V119" i="1"/>
  <c r="W8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OFICILIA MAYOR</author>
  </authors>
  <commentList>
    <comment ref="C8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VACA DEL 12 AL 25 DE MARZO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OFICILIA MAYOR</author>
  </authors>
  <commentList>
    <comment ref="C47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falta 20 y 21</t>
        </r>
      </text>
    </comment>
    <comment ref="C58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falta 15,16,17 y 18 de marzo</t>
        </r>
      </text>
    </comment>
    <comment ref="C61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falta 2 dias </t>
        </r>
      </text>
    </comment>
  </commentList>
</comments>
</file>

<file path=xl/sharedStrings.xml><?xml version="1.0" encoding="utf-8"?>
<sst xmlns="http://schemas.openxmlformats.org/spreadsheetml/2006/main" count="1617" uniqueCount="545">
  <si>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</si>
  <si>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</si>
  <si>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</si>
  <si>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</si>
  <si>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</si>
  <si>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</si>
  <si>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</si>
  <si>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</si>
  <si>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</si>
  <si>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</si>
  <si>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</si>
  <si>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</si>
  <si>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</si>
  <si>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</si>
  <si>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</si>
  <si>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</si>
  <si>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</si>
  <si>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</si>
  <si>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</si>
  <si>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</si>
  <si>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CUENTA</t>
  </si>
  <si>
    <t>RFC</t>
  </si>
  <si>
    <t>CURP</t>
  </si>
  <si>
    <t>FECHA DE INGRESO</t>
  </si>
  <si>
    <t>ESTATUS</t>
  </si>
  <si>
    <t xml:space="preserve">EXPEDIENTE COMPLETO </t>
  </si>
  <si>
    <t>GOBERNACION</t>
  </si>
  <si>
    <t>J. REFUGIO VELAZQUEZ VALLIN</t>
  </si>
  <si>
    <t>PRESIDENTE MUNICIPAL</t>
  </si>
  <si>
    <t>PRESIDENCIA</t>
  </si>
  <si>
    <t>5111-100-101</t>
  </si>
  <si>
    <t>I</t>
  </si>
  <si>
    <t>01 DE OCTUBRE 2015</t>
  </si>
  <si>
    <t xml:space="preserve">ACTIVO </t>
  </si>
  <si>
    <t>ERIKA ALEJANDRA VELAZQUEZ TORRES</t>
  </si>
  <si>
    <t>AUXILIAR ADMINISTRATIVO</t>
  </si>
  <si>
    <t>III</t>
  </si>
  <si>
    <t>26 DE OCTUBRE 2015</t>
  </si>
  <si>
    <t>RUBEN RUVALCABA SUAREZ</t>
  </si>
  <si>
    <t>5111-300-101</t>
  </si>
  <si>
    <t>LUIS SERGIO VENEGAS SUAREZ</t>
  </si>
  <si>
    <t xml:space="preserve">SINDICO </t>
  </si>
  <si>
    <t>SINDICATURA</t>
  </si>
  <si>
    <t>SUSANA MELENDEZ VELAZQUEZ</t>
  </si>
  <si>
    <t xml:space="preserve">SECRETARIO GENERAL </t>
  </si>
  <si>
    <t>SECRETARIA GENERAL</t>
  </si>
  <si>
    <t>MIGUEL ANGEL DAVILA VELAZQUEZ</t>
  </si>
  <si>
    <t>REGIDOR</t>
  </si>
  <si>
    <t>AYUNTAMIENTO</t>
  </si>
  <si>
    <t>ARMANDO VILLALPANDO MURGUIA</t>
  </si>
  <si>
    <t>ANA ROSA VERGARA ANGEL</t>
  </si>
  <si>
    <t>NEREIDA LIZBETH OROZCO ALATORRE</t>
  </si>
  <si>
    <t>ANA VICTORIA ROBLES VELAZQUEZ</t>
  </si>
  <si>
    <t>RICARDO MALDONADO MARTINEZ</t>
  </si>
  <si>
    <t>GUMECINDO RUVALCABA PEREZ</t>
  </si>
  <si>
    <t>MARIA ESTELA VARGAS BELTRAN</t>
  </si>
  <si>
    <t>RODRIGO SALDAÑA LOPEZ</t>
  </si>
  <si>
    <t>OFICIAL MAYOR ADMINISTRATIVO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</si>
  <si>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</si>
  <si>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</si>
  <si>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</si>
  <si>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</si>
  <si>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</si>
  <si>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</si>
  <si>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</si>
  <si>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01 DE MARZO 2015</t>
  </si>
  <si>
    <t>JUAN HERNANDEZ SERRANO</t>
  </si>
  <si>
    <t>28 DE OCTUBRE 2015</t>
  </si>
  <si>
    <t>CARLOS HERNANDEZ SUAREZ</t>
  </si>
  <si>
    <t>DIRECTOR GENERAL</t>
  </si>
  <si>
    <t>JUZGADO MUNICIPAL</t>
  </si>
  <si>
    <t>RUBEN DARIO DEL RIO ROSALES</t>
  </si>
  <si>
    <t xml:space="preserve">DIRECTOR GENERAL  </t>
  </si>
  <si>
    <t>PROMOCION ECONOMICA Y TURISMO</t>
  </si>
  <si>
    <t>BELEN DE JESUS ROSAS ALVAREZ</t>
  </si>
  <si>
    <t>REGISTRO CIVIL</t>
  </si>
  <si>
    <t>NOE ADEMAR RODRIGUEZ ZAVALA</t>
  </si>
  <si>
    <t xml:space="preserve">DIRECTOR GENERAL </t>
  </si>
  <si>
    <t>DESARROLLO SOCIAL</t>
  </si>
  <si>
    <t>MARTHA FLORES PRADO</t>
  </si>
  <si>
    <t>II</t>
  </si>
  <si>
    <t>01 DE ENERO 1997</t>
  </si>
  <si>
    <t>IVONNE ARACELI MURILLO AGUILAR</t>
  </si>
  <si>
    <t>JOEL ALEJANDRO GARCIA VELAZQUEZ</t>
  </si>
  <si>
    <t>5111-300-201</t>
  </si>
  <si>
    <t>15 DE JULIO 2015</t>
  </si>
  <si>
    <t>HECTOR HUGO GUTIERREZ CERVANTES</t>
  </si>
  <si>
    <t>JURIDICO</t>
  </si>
  <si>
    <t>MARTIN HERNANDEZ LOPEZ</t>
  </si>
  <si>
    <t>JONATHAN LEVI PACHECO IBARRA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</si>
  <si>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</si>
  <si>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</si>
  <si>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</si>
  <si>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</si>
  <si>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</si>
  <si>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</si>
  <si>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</si>
  <si>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02 DE ENERO 2002</t>
  </si>
  <si>
    <t>CLAUDIA ESTEFANIA MORALES TORRES</t>
  </si>
  <si>
    <t>01 DE OCTUBRE 2012</t>
  </si>
  <si>
    <t>RUVELIA CORTES ELIZONDO</t>
  </si>
  <si>
    <t>AUXILIAR DE INGRESOS</t>
  </si>
  <si>
    <t>18 DE SEPTIEMBRE 1989</t>
  </si>
  <si>
    <t>MAYRA GRACIELA GOMEZ GARCIA</t>
  </si>
  <si>
    <t>MIRIAM MORA TORRES</t>
  </si>
  <si>
    <t>CATASTRO</t>
  </si>
  <si>
    <t>JOSE MORA VACA</t>
  </si>
  <si>
    <t>CONTRALOR</t>
  </si>
  <si>
    <t>CONTRALORIA</t>
  </si>
  <si>
    <t>JUAN MANUEL MEJIA NUÑO</t>
  </si>
  <si>
    <t>PADRON Y LICENCIAS</t>
  </si>
  <si>
    <t>RODOLFO ROBLEDO LOPEZ</t>
  </si>
  <si>
    <t>INSPECTOR DE PADRON Y LICENCIAS</t>
  </si>
  <si>
    <t>TOTAL HACIENDA MUNICIPAL</t>
  </si>
  <si>
    <t>OBRAS PUBLICAS</t>
  </si>
  <si>
    <t>ISRAEL CERVANTES ALVAREZ</t>
  </si>
  <si>
    <t>ACTIVO</t>
  </si>
  <si>
    <t>TOTAL OBRAS PUBLICAS</t>
  </si>
  <si>
    <t>SERVICIOS PUBLICOS</t>
  </si>
  <si>
    <t>ROSARIO RAMOS SANCHEZ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</si>
  <si>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</si>
  <si>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</si>
  <si>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</si>
  <si>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</si>
  <si>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</si>
  <si>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</si>
  <si>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AUXILIAR AGUA POTABLE C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</si>
  <si>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</si>
  <si>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</si>
  <si>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</si>
  <si>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</si>
  <si>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</si>
  <si>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</si>
  <si>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</si>
  <si>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JOSE EFRAIN VILLALPANDO CHOLICO</t>
  </si>
  <si>
    <t>DESARROLLO RURAL</t>
  </si>
  <si>
    <t>ROSA ELENA CORONA DE LA TORRE</t>
  </si>
  <si>
    <t>GABRIELA ANAISABEL CARRILLO LOPEZ</t>
  </si>
  <si>
    <t>16 DE FEBRERO 2015</t>
  </si>
  <si>
    <t>OFELIA LUQUE MUÑOZ</t>
  </si>
  <si>
    <t>INSTITUTO DE LA MUJER, INSTITUTO DE LA JUVENTUD</t>
  </si>
  <si>
    <t>MEDICO</t>
  </si>
  <si>
    <t>SERVICIOS MEDICOS</t>
  </si>
  <si>
    <t>NORBERTO ARTURO GONZALEZ PALAFOX</t>
  </si>
  <si>
    <t>CARLOS OSWALDO YANOWSKY GONZALEZ</t>
  </si>
  <si>
    <t>SERVICISO MEDICOS</t>
  </si>
  <si>
    <t>1 DE NOVIEMBRE 2015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</si>
  <si>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</si>
  <si>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</si>
  <si>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</si>
  <si>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</si>
  <si>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</si>
  <si>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</si>
  <si>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</si>
  <si>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DIEGO RAUL ZAVALA HERNANDEZ</t>
  </si>
  <si>
    <t>16 DE ENERO 2015</t>
  </si>
  <si>
    <t>MARIA VERONICA MONTERO USEDA</t>
  </si>
  <si>
    <t>16 DE ABRIL 2015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</si>
  <si>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</si>
  <si>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</si>
  <si>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</si>
  <si>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</si>
  <si>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</si>
  <si>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</si>
  <si>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</si>
  <si>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</si>
  <si>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01 DE MAYO 2015</t>
  </si>
  <si>
    <t>GREGORIO JIMENEZ MORENO</t>
  </si>
  <si>
    <t>MIGUEL VELAZQUEZ TORRES</t>
  </si>
  <si>
    <t>MIGUEL ANGEL VENEGAS GARCIA</t>
  </si>
  <si>
    <t xml:space="preserve">RAFAEL HERMOSILLO BOTELLO </t>
  </si>
  <si>
    <t>MARTIN SANTIAGO RODRIGUEZ MORENO</t>
  </si>
  <si>
    <t>MARISOL CARMONA NUÑO</t>
  </si>
  <si>
    <t>RAFAEL VELAZQUEZ LOPEZ</t>
  </si>
  <si>
    <t>MECANICO</t>
  </si>
  <si>
    <t>03 DE NOVIEMBRE 2015</t>
  </si>
  <si>
    <t>EVARISTO MADRIGAL RODRIGUEZ</t>
  </si>
  <si>
    <t>RODOLFO CESAR  MUNGUIA BELTRAN</t>
  </si>
  <si>
    <t>JULIO CESAR CURIEL PEREZ</t>
  </si>
  <si>
    <t>ROBERTO GONZALEZ MORENO</t>
  </si>
  <si>
    <t>OSCAR PRECIADO MUÑIZ</t>
  </si>
  <si>
    <t xml:space="preserve">SERGIO CRUZ VALDIVIA </t>
  </si>
  <si>
    <t>16 DE OCTUBRE 2015</t>
  </si>
  <si>
    <t>JAIME NAVARRO VIZCARRA</t>
  </si>
  <si>
    <t>INSPECTOR DE GANADERIA</t>
  </si>
  <si>
    <t>AUXILIAR DE PARQUES Y JARDINES A</t>
  </si>
  <si>
    <t xml:space="preserve">J. JESUS BRISEÑO AMANTE </t>
  </si>
  <si>
    <t>AUXILIAR DE PARQUES Y JARDINES B</t>
  </si>
  <si>
    <t>VICTOR ANTONIO VELEZ HERNANDEZ</t>
  </si>
  <si>
    <t>01 DE AGOSTO 2015</t>
  </si>
  <si>
    <t>VICTOR MANUEL PEREZ COSIO</t>
  </si>
  <si>
    <t>TOTAL SERVICIOS PUBLICOS</t>
  </si>
  <si>
    <t>C. J. REFUGIO VELAZQUEZ VALLIN</t>
  </si>
  <si>
    <t>LCP. J. GUADALUPE MEZA FLORES</t>
  </si>
  <si>
    <t>LIC. SUSANA MELENDEZ VELAZQUEZ</t>
  </si>
  <si>
    <t xml:space="preserve">JUBILADOS </t>
  </si>
  <si>
    <t>NO.</t>
  </si>
  <si>
    <t xml:space="preserve">NIVEL </t>
  </si>
  <si>
    <t xml:space="preserve">DOMICILIO </t>
  </si>
  <si>
    <t>J. REFUGIO ACEVES PEREZ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</si>
  <si>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</si>
  <si>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</si>
  <si>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</si>
  <si>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</si>
  <si>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</si>
  <si>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</si>
  <si>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</si>
  <si>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</si>
  <si>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</si>
  <si>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</si>
  <si>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</si>
  <si>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</si>
  <si>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</si>
  <si>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</si>
  <si>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</si>
  <si>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</si>
  <si>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</si>
  <si>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 xml:space="preserve">CONCEPTO </t>
  </si>
  <si>
    <t>AURORA PULIDO HERNANDEZ</t>
  </si>
  <si>
    <t>EVENTUAL</t>
  </si>
  <si>
    <t xml:space="preserve">COMEDOR COMUNITARIO </t>
  </si>
  <si>
    <t>5112-200-101</t>
  </si>
  <si>
    <t>01 de NOVIEMBRE 2015</t>
  </si>
  <si>
    <t>GREGORIO MEJIA VAZQUEZ</t>
  </si>
  <si>
    <t>ROGELIO MORENO MEJIA</t>
  </si>
  <si>
    <t>GERARDO PASOS RAMIREZ</t>
  </si>
  <si>
    <t xml:space="preserve">PARQUES Y JARDINES </t>
  </si>
  <si>
    <t>ASEO PUBLICO (SERVICIOS GENERALES)</t>
  </si>
  <si>
    <t xml:space="preserve">LUCILA GUTIERREZ CRUZ  </t>
  </si>
  <si>
    <t>ROGELIO MARQUEZ HERNANDEZ</t>
  </si>
  <si>
    <t>ALESSANDRA MONSERRATH MARTINEZ TERAN</t>
  </si>
  <si>
    <t>JOSE FLORES VENEGAS</t>
  </si>
  <si>
    <t>JUAN JAUREGUI IBARRA</t>
  </si>
  <si>
    <t>JOSE LUIS MUÑOZ RAMIREZ</t>
  </si>
  <si>
    <t xml:space="preserve">TOTAL DE EVENTUALES </t>
  </si>
  <si>
    <t>TOTAL</t>
  </si>
  <si>
    <t xml:space="preserve">FECHA DE INGRESO </t>
  </si>
  <si>
    <t>SEGURIDAD PUBLICA</t>
  </si>
  <si>
    <t>POLICIA DE LINEA</t>
  </si>
  <si>
    <t>PROTECCION CIVIL Y BOMBEROS</t>
  </si>
  <si>
    <t>RAMON ANGEL ORTEGA ZERMEÑO</t>
  </si>
  <si>
    <t>COORDINADOR DE BOMBEROS</t>
  </si>
  <si>
    <t>JORGE MEDINA GONZALEZ</t>
  </si>
  <si>
    <t>OFICIAL</t>
  </si>
  <si>
    <t>IVAN ALEJANDRO LARIOS CORTES</t>
  </si>
  <si>
    <t>JUAN ENRIQUE ACEVES GONZALEZ</t>
  </si>
  <si>
    <t>ALVARO GONZALEZ TORRES</t>
  </si>
  <si>
    <t>TOTAL SEGURIDAD PUBLICA</t>
  </si>
  <si>
    <t xml:space="preserve">POLICIAS EVENTUALES </t>
  </si>
  <si>
    <t xml:space="preserve">ESTATUS </t>
  </si>
  <si>
    <t>EXPEDIENTE COMPLETO</t>
  </si>
  <si>
    <t xml:space="preserve">SEGURIDAD PUBLICA </t>
  </si>
  <si>
    <t>5112-200-201</t>
  </si>
  <si>
    <t>CIRILO DAVID FLORES MORALES</t>
  </si>
  <si>
    <t xml:space="preserve">ALFREDO LOZANO CORTES </t>
  </si>
  <si>
    <t xml:space="preserve">TOTAL SEGURIDAD PUBLICA </t>
  </si>
  <si>
    <t>MAGDA ALEJANDRA ACEVES HERNANDEZ</t>
  </si>
  <si>
    <t>01 DE DICIEMBRE 2015</t>
  </si>
  <si>
    <t xml:space="preserve">JOSE MARROQUIN VENEGAS </t>
  </si>
  <si>
    <t>09 DE NOVIEMBRE 2015</t>
  </si>
  <si>
    <t>CHOFER A</t>
  </si>
  <si>
    <t>CHOFER B</t>
  </si>
  <si>
    <t>JAY-01-02015-18/01</t>
  </si>
  <si>
    <t>JAY-02-02015-18/03</t>
  </si>
  <si>
    <t>JPM-01-02015-18/01</t>
  </si>
  <si>
    <t>JAY-07-02015-18/01</t>
  </si>
  <si>
    <t>JAY-08-02015-18/01</t>
  </si>
  <si>
    <t>JAY-09-02015-18/01</t>
  </si>
  <si>
    <t>JSP-05-02015-18/03</t>
  </si>
  <si>
    <t>JSP-07-02015-18/03</t>
  </si>
  <si>
    <t>JPC-03-02015-18/03</t>
  </si>
  <si>
    <t>JPC-04-02015-18/03</t>
  </si>
  <si>
    <t>JAY-10-02015-18/01</t>
  </si>
  <si>
    <t>JAY-11-02015-18/01</t>
  </si>
  <si>
    <t>JAY-12-02015-18/01</t>
  </si>
  <si>
    <t>JAY-13-02015-18/01</t>
  </si>
  <si>
    <t>JOM-01-02015-18/01</t>
  </si>
  <si>
    <t>JCU-02-02015-18/03</t>
  </si>
  <si>
    <t>JCU-03-02015-18/03</t>
  </si>
  <si>
    <t>JJM-01-02015-18/01</t>
  </si>
  <si>
    <t>JPT-01-02015-18/01</t>
  </si>
  <si>
    <t>JRC-01-02015-18/01</t>
  </si>
  <si>
    <t>JDS-01-02015-18/01</t>
  </si>
  <si>
    <t>JDS-02-02015-18/03</t>
  </si>
  <si>
    <t>JJU-01-02015-18/01</t>
  </si>
  <si>
    <t>JJU-02-02015-18/03</t>
  </si>
  <si>
    <t>JCS-01-02015-18/01</t>
  </si>
  <si>
    <t>JHM-01-02015-18/01</t>
  </si>
  <si>
    <t>JHM-02-02015-18/02</t>
  </si>
  <si>
    <t>JHM-03-02015-18/02</t>
  </si>
  <si>
    <t>JHM-04-02015-18/02</t>
  </si>
  <si>
    <t>JHM-05-02015-18/02</t>
  </si>
  <si>
    <t>JCT-01-02015-18/01</t>
  </si>
  <si>
    <t>JCC-01-02015-18/01</t>
  </si>
  <si>
    <t>JPL-01-02015-18/01</t>
  </si>
  <si>
    <t>JPL-02-02015-18/02</t>
  </si>
  <si>
    <t>JOP-01-02015-18/01</t>
  </si>
  <si>
    <t>JAP-01-02015-18/01</t>
  </si>
  <si>
    <t>JAP-02-02015-18/03</t>
  </si>
  <si>
    <t>JAP-03-02015-18/03</t>
  </si>
  <si>
    <t>JAP-04-02015-18/03</t>
  </si>
  <si>
    <t>JAP-05-02015-18/03</t>
  </si>
  <si>
    <t>JAP-06-02015-18/03</t>
  </si>
  <si>
    <t>JDR-01-02015-18/01</t>
  </si>
  <si>
    <t>JDR-02-02015-18/03</t>
  </si>
  <si>
    <t>JIM-01-02015-18/01</t>
  </si>
  <si>
    <t>JSM-02-02015-18/02</t>
  </si>
  <si>
    <t>JSM-03-02015-18/02</t>
  </si>
  <si>
    <t>JSM-04-02015-18/02</t>
  </si>
  <si>
    <t>JSM-05-02015-18/03</t>
  </si>
  <si>
    <t>JMS-08-02015-18/03</t>
  </si>
  <si>
    <t>JSM-09-02015-18/03</t>
  </si>
  <si>
    <t>JSM-11-02015-18/03</t>
  </si>
  <si>
    <t>JSM-12-02015-18/03</t>
  </si>
  <si>
    <t>JSM-13-02015-18/03</t>
  </si>
  <si>
    <t>JSG-01-02015-18/01</t>
  </si>
  <si>
    <t>JSG-03-02015-18/02</t>
  </si>
  <si>
    <t>JSG-16-02015-18/03</t>
  </si>
  <si>
    <t>JSG-17-02015-18/03</t>
  </si>
  <si>
    <t>JSG-18-02015-18/03</t>
  </si>
  <si>
    <t>JSG-19-02015-18/03</t>
  </si>
  <si>
    <t>JSG-21-02015-18/03</t>
  </si>
  <si>
    <t>JSG-22-02015-18/03</t>
  </si>
  <si>
    <t>JSG-23-02015-18/03</t>
  </si>
  <si>
    <t>JSG-26-02015-18/03</t>
  </si>
  <si>
    <t>JSG-04-02015-18/02</t>
  </si>
  <si>
    <t>JSG-05-02015-18/03</t>
  </si>
  <si>
    <t>JSG-06-02015-18/03</t>
  </si>
  <si>
    <t>JSG-07-02015-18/03</t>
  </si>
  <si>
    <t>RAMIRO VELAZQUEZ VALLIN</t>
  </si>
  <si>
    <t>DIONISIO VIZCARRA GAMON</t>
  </si>
  <si>
    <t>MARIA ANGELICA DE LEON PONCE</t>
  </si>
  <si>
    <t>JCT-03-02015-18/03</t>
  </si>
  <si>
    <t>08 DE ENERO 2016</t>
  </si>
  <si>
    <t>JESUS ALEJANDRO CUELLAR ALVAREZ</t>
  </si>
  <si>
    <t xml:space="preserve">LEONEL AGUAYO CARDENAS </t>
  </si>
  <si>
    <t xml:space="preserve">POLICIA DE LINEA EVENTUAL </t>
  </si>
  <si>
    <t>DIRECTOR</t>
  </si>
  <si>
    <t>16 DE AGOSTO 2015</t>
  </si>
  <si>
    <t xml:space="preserve">01 DE OCTUBRE 2015 </t>
  </si>
  <si>
    <t xml:space="preserve">ANGEL CRUZ CABRERA </t>
  </si>
  <si>
    <t>JSP-02-02015-18/03</t>
  </si>
  <si>
    <t>MARTHA GOMEZ SUAREZ</t>
  </si>
  <si>
    <t>03 DE ABRIL 2016</t>
  </si>
  <si>
    <t>MANUEL ESPINOZA VELAZQUEZ</t>
  </si>
  <si>
    <t xml:space="preserve">OFICIAL EVENTUAL </t>
  </si>
  <si>
    <t>JOSE ROBERTO PLASCENCIA VELAZQUEZ</t>
  </si>
  <si>
    <t>EMPEDRADOR</t>
  </si>
  <si>
    <t>16 DE ABRIL 2016</t>
  </si>
  <si>
    <t>MOISES TORRES RAMIREZ</t>
  </si>
  <si>
    <t>COMUNICACION SOCIAL Y PARTICIPACION CIUDADANA</t>
  </si>
  <si>
    <t xml:space="preserve">UNIDAD DE TRASPARENCIA </t>
  </si>
  <si>
    <t>NELIDA GUADALUPE  SILVA CISNEROS</t>
  </si>
  <si>
    <t>JCT_02-02015-18/03</t>
  </si>
  <si>
    <t>12 DE ENERO 2016</t>
  </si>
  <si>
    <t>16 DE OCTUBRE 2011</t>
  </si>
  <si>
    <t>01 DE MAYO 2014</t>
  </si>
  <si>
    <t>16 DE MAYO 2012</t>
  </si>
  <si>
    <t>01 DE FEBRERO 2012</t>
  </si>
  <si>
    <t>01 DE AGOSTO 2014</t>
  </si>
  <si>
    <t>MARIO ALBERTO CERVANTES ELIZONDO</t>
  </si>
  <si>
    <t>MARIA ROSARIO HERNANDEZ ACEVEZ</t>
  </si>
  <si>
    <t>16 DE OCTUBRE 2012</t>
  </si>
  <si>
    <t>04 DE ENERO 1999</t>
  </si>
  <si>
    <t>16 DE MARZO 2010</t>
  </si>
  <si>
    <t>01 DE ENERO 2010</t>
  </si>
  <si>
    <t>16 DE ENERO 2013</t>
  </si>
  <si>
    <t>01 DE JUNIO 2013</t>
  </si>
  <si>
    <t>01 DE ABRIL 2013</t>
  </si>
  <si>
    <t>01 DE JULIO 2010</t>
  </si>
  <si>
    <t>01 DE SEPTIEMBRE 2010</t>
  </si>
  <si>
    <t>22 DE ABRIL 2016</t>
  </si>
  <si>
    <t>16 DE MAYO 2010</t>
  </si>
  <si>
    <t>16 DE FEBRERO 2010</t>
  </si>
  <si>
    <t>01 DE ABRIL 2010</t>
  </si>
  <si>
    <t>PAGO DE SUELDO COMO AUXILIAR DE ASEO PUBLICO EVENTUAL EN LA PLAZA DE EX HACIENDA CORRESPONDIENTE A LA 2 DA QNA DE OCTUBRE 2016</t>
  </si>
  <si>
    <t>PAGO COMO AUXILIAR EVENTUAL DE PARQUES Y JARDINES CORRESPONDIENTE A LA 2 DA QNA DE OCTUBRE DE 2016</t>
  </si>
  <si>
    <t>PAGO COMO TRABAJADOR EVENTUAL EN EL COMEDOR COMUNITARIO DE EX HACIENDA CORRESPONDIENTE A LA 2 DA QNA DE OCTUBRE DE 2016</t>
  </si>
  <si>
    <t xml:space="preserve">JULIO CESAR TAPIA MURGUIA </t>
  </si>
  <si>
    <t>13 DE OCTUBRE 2016</t>
  </si>
  <si>
    <t>JOSE ROBERTO ROBLES VELAZQUEZ</t>
  </si>
  <si>
    <t>VIALIDAD Y TRANSITO</t>
  </si>
  <si>
    <t>01 DE DICIEMBRE 2016</t>
  </si>
  <si>
    <t>MOISES ARON CUELLAR FLORES</t>
  </si>
  <si>
    <t>AGENTE DE VIALIDAD</t>
  </si>
  <si>
    <t>MARTIN BERNAL RUVALCABA</t>
  </si>
  <si>
    <t>JSG-25-02015-18/03</t>
  </si>
  <si>
    <t>JSG-02-02015-18/03</t>
  </si>
  <si>
    <t>JSG-20-02015-18/03</t>
  </si>
  <si>
    <t>JAY-03-02015-18/01</t>
  </si>
  <si>
    <t>JAY-04-02015-18/03</t>
  </si>
  <si>
    <t>JAY-05-02015-18/01</t>
  </si>
  <si>
    <t>JAY-06-02015-18/01</t>
  </si>
  <si>
    <t>JOP-02-02015-18/02</t>
  </si>
  <si>
    <t>JOP-03-02015-18/03</t>
  </si>
  <si>
    <t>JSP-03-02015-18/03</t>
  </si>
  <si>
    <t>JPC-01-02015-18/02</t>
  </si>
  <si>
    <t>JPC-02-02015-18/03</t>
  </si>
  <si>
    <t>JCP-05-02015-18/03</t>
  </si>
  <si>
    <t>JSP-01-02015-18/01</t>
  </si>
  <si>
    <t>01 DE ENERO 2017</t>
  </si>
  <si>
    <t>COMISARIO</t>
  </si>
  <si>
    <t>JUT-01-02015-18/01</t>
  </si>
  <si>
    <t>JCU-01-02015-18/01</t>
  </si>
  <si>
    <t>JPT-02-02015-18/03</t>
  </si>
  <si>
    <t>PROMOTOR TURISTICO</t>
  </si>
  <si>
    <t>JCP-06-02015-18/03</t>
  </si>
  <si>
    <t>AUXILIAR DE ASEO PUBLICO B</t>
  </si>
  <si>
    <t>AUXILIAR DE ALUMBRADO PUBLICO</t>
  </si>
  <si>
    <t>JOP-04-02015-18/03</t>
  </si>
  <si>
    <t>AUXILIAR DE PARQUES Y JARDINES C</t>
  </si>
  <si>
    <t>MANTENIMIENTO DE UNIDAD DEPORTIVA</t>
  </si>
  <si>
    <t>INTENDENTE D</t>
  </si>
  <si>
    <t>PARAMEDICO MOTORIZADO</t>
  </si>
  <si>
    <t>INTENDENTE C</t>
  </si>
  <si>
    <t>AUXILIAR DE PARQUES Y JARDINES D</t>
  </si>
  <si>
    <t>JAP-08-02015-18/04</t>
  </si>
  <si>
    <t>JSM-14-02015-18/03</t>
  </si>
  <si>
    <t>JSG-24-02015-18/03</t>
  </si>
  <si>
    <t>JSG-28-02015-18/02</t>
  </si>
  <si>
    <t>JSG-30-02015-18/03</t>
  </si>
  <si>
    <t>JSG-31-02015-18/03</t>
  </si>
  <si>
    <t>JSG-32-02015-18/03</t>
  </si>
  <si>
    <t>JSG-33-02015-18/03</t>
  </si>
  <si>
    <t>JSG-34-02015-18/03</t>
  </si>
  <si>
    <t>JSG-35-02015-18/03</t>
  </si>
  <si>
    <t>INSPECTOR DE ASEO PUBLICO</t>
  </si>
  <si>
    <t>AUXILIAR DE ASEO PUBLICO C</t>
  </si>
  <si>
    <t>SUPERVISOR DE PARQUES Y JARDINES</t>
  </si>
  <si>
    <t>MANTENIMIENTO DE PANTEONES</t>
  </si>
  <si>
    <t>INTENDENTE A</t>
  </si>
  <si>
    <t>INTENDENTE B</t>
  </si>
  <si>
    <t>JPT-03-02015-18/04</t>
  </si>
  <si>
    <t>AUXILIAR AGUA POTABLE B</t>
  </si>
  <si>
    <t>AUXILIAR DE PLANTA DE TRATAMIENTO</t>
  </si>
  <si>
    <t>JAP-10-02015-18/03</t>
  </si>
  <si>
    <t>JAP-07-02015-18/05</t>
  </si>
  <si>
    <t>V</t>
  </si>
  <si>
    <t>JAP-09-02015-18/05</t>
  </si>
  <si>
    <t>JSG-08-02015-18/04</t>
  </si>
  <si>
    <t>JSG-09-02015-18/02</t>
  </si>
  <si>
    <t>JSG-10-02015-18/02</t>
  </si>
  <si>
    <t>JSG-11-02015-18/04</t>
  </si>
  <si>
    <t>JSG-13-02015-18/04</t>
  </si>
  <si>
    <t>JSG-12-02015-18/05</t>
  </si>
  <si>
    <t>JSG-15-02015-18/06</t>
  </si>
  <si>
    <t>VI</t>
  </si>
  <si>
    <t>11 DE ENERO 2017</t>
  </si>
  <si>
    <t>16 DE ENERO 2017</t>
  </si>
  <si>
    <t>OMAR ALBERTO ARIAS REYES</t>
  </si>
  <si>
    <t>EYMARD CUITLAHUAC BENITEZ LLAMAS</t>
  </si>
  <si>
    <t>ALBAÑIL</t>
  </si>
  <si>
    <t>03 DE MARZO 2017</t>
  </si>
  <si>
    <t>PRICILIA DE LA PAZ GARCIA PEREZ</t>
  </si>
  <si>
    <t>01 DE MARZO 2017</t>
  </si>
  <si>
    <t>DAVID LEON CORTES</t>
  </si>
  <si>
    <t>JPC-01-02015-18/01</t>
  </si>
  <si>
    <t>AARON ISRAEL CARRERO GARCIA</t>
  </si>
  <si>
    <t>JSM-10-02015-18/03</t>
  </si>
  <si>
    <t>ALFREDO ALVAREZ HUERTA</t>
  </si>
  <si>
    <t>ECOLOGIA</t>
  </si>
  <si>
    <t>16 DE MARZO 2017</t>
  </si>
  <si>
    <t>01 DE ENERO2017</t>
  </si>
  <si>
    <t>MARA LIZETH CRUZ DE LEON</t>
  </si>
  <si>
    <t>OFICIALIA MAYOR</t>
  </si>
  <si>
    <t>28 DE MARZO 2017</t>
  </si>
  <si>
    <t>EVERARDO GONZALEZ CARMONA</t>
  </si>
  <si>
    <t>05 DE ABRIL 2017</t>
  </si>
  <si>
    <t>ISRAEL TELLO MENDIOLA</t>
  </si>
  <si>
    <t>ANABEL VARGAS GARCIA</t>
  </si>
  <si>
    <t>01 DE ABRIL 2017</t>
  </si>
  <si>
    <t>04 DE ABRIL 2017</t>
  </si>
  <si>
    <t>06 DE ABRIL 2017</t>
  </si>
  <si>
    <t>J. JESUS MORALES SANCHEZ</t>
  </si>
  <si>
    <t>JAZMIN HERNANDEZ HERMOSILLO</t>
  </si>
  <si>
    <t>18 DE MAYO 2017</t>
  </si>
  <si>
    <t xml:space="preserve">OFICIAL </t>
  </si>
  <si>
    <t>LUIS DAVID ALMEIDA RENDON</t>
  </si>
  <si>
    <t>20 DE JUNIO 2017</t>
  </si>
  <si>
    <t>COMANDANTE EN TURNO EVENTUAL</t>
  </si>
  <si>
    <t>BEATRIS VELAZQUEZ BELTRAN</t>
  </si>
  <si>
    <t>01 DE JULIO 2017</t>
  </si>
  <si>
    <t>LIZBETH ALEJANDRA SALAZAR VENEGAS</t>
  </si>
  <si>
    <t>ERIK JAFET LARIOS ALVAREZ</t>
  </si>
  <si>
    <t>ARCHIVISTA</t>
  </si>
  <si>
    <t>JPM-02-02015-18/03</t>
  </si>
  <si>
    <t xml:space="preserve">LUIS CARLOS PRECIADO MEDINA </t>
  </si>
  <si>
    <t>JSP-08-02015-18/03</t>
  </si>
  <si>
    <t>29 DE FEBRERO 2016</t>
  </si>
  <si>
    <t>04 DE JULIO 2017</t>
  </si>
  <si>
    <t>DANIEL CARDENAS MARQUEZ</t>
  </si>
  <si>
    <t>28 DE JULIO 2017</t>
  </si>
  <si>
    <t>03 DE AGOSTO 2017</t>
  </si>
  <si>
    <t>MANUEL JESUS RUIZ OROZCO</t>
  </si>
  <si>
    <t>JSM-07-02015-18/03</t>
  </si>
  <si>
    <t>01 DE JULIO 2013</t>
  </si>
  <si>
    <t>8 DE DICIEMBRE 2017</t>
  </si>
  <si>
    <t xml:space="preserve">VIGILANTE EVENTUAL </t>
  </si>
  <si>
    <t>VIGILANTE</t>
  </si>
  <si>
    <t>MIRIAM ISABEL HERMOSILLO LOPEZ</t>
  </si>
  <si>
    <t>COMUNICACIÓN SOCIAL</t>
  </si>
  <si>
    <t>17 DE ENERO 2018</t>
  </si>
  <si>
    <t>6 DE ENERO 2018</t>
  </si>
  <si>
    <t>11 DE ENERO 2018</t>
  </si>
  <si>
    <t>21 DE ENERO 2018</t>
  </si>
  <si>
    <t>FILIBERTO ISAREL MACIAS GONZALEZ</t>
  </si>
  <si>
    <t>16 DE ENERO 2018</t>
  </si>
  <si>
    <t>ASTRID ELIZABETH MACIEL SOLIS</t>
  </si>
  <si>
    <t>01 DE FEBRERO 2017</t>
  </si>
  <si>
    <t>5 DE FEBRERO 2018</t>
  </si>
  <si>
    <t>15 DE FEBRERO 2018</t>
  </si>
  <si>
    <t>16 DE FEBRERO 2018</t>
  </si>
  <si>
    <t>23 DE FEBRERO 2018</t>
  </si>
  <si>
    <t>26 DE FEBRERO 2018</t>
  </si>
  <si>
    <t>26 DE FEBRERO2018</t>
  </si>
  <si>
    <t>ALEJANDRO DE ANDA VELOZ</t>
  </si>
  <si>
    <t>01 DE MARZO 2018</t>
  </si>
  <si>
    <t>NOMINA CORRESPONDIENTE DEL 16 AL 31 DE MARZO DE 2018</t>
  </si>
  <si>
    <t xml:space="preserve">TALLERISTAS </t>
  </si>
  <si>
    <t>JOSE LEOBARDO ESPARZA RAZO</t>
  </si>
  <si>
    <t xml:space="preserve">TALLERISTA </t>
  </si>
  <si>
    <t xml:space="preserve">CASA DE LA CULTURA </t>
  </si>
  <si>
    <t>ALVARO SOLORZANO CARBAJAL</t>
  </si>
  <si>
    <t xml:space="preserve">GEORGINA ELIZABETH ANGULO BALLESTEROS </t>
  </si>
  <si>
    <t>VICTORIA BECERRA RODRIGUEZ</t>
  </si>
  <si>
    <t>XITLALLI ABIGAIL SUAREZ CURIEL</t>
  </si>
  <si>
    <t>MA. DEL SOCORRO OROZCO MAYORGA</t>
  </si>
  <si>
    <t>FRANCISCO DANIEL ZAVALA URENDA</t>
  </si>
  <si>
    <t>ROBERTO CARLOS CALDERON CUELLAR</t>
  </si>
  <si>
    <t>REYNA GUADALUPE CUELLAR ALVAREZ</t>
  </si>
  <si>
    <t>ISMENI MARIBEL RUIZ MUÑOZ</t>
  </si>
  <si>
    <t>VICTOR MARTIN LARA MARTINEZ</t>
  </si>
  <si>
    <t>NOMINA CORRESPONDIENTE DEL 01 AL 31 DE MARZO DE 2018</t>
  </si>
  <si>
    <t>ESTHER GABRIELA PADILLA GUTIERREZ</t>
  </si>
  <si>
    <t>16 DE MARZO 2018</t>
  </si>
  <si>
    <t>EXENTO</t>
  </si>
  <si>
    <t>GRAVA</t>
  </si>
  <si>
    <t>11 DE MARZO 2018</t>
  </si>
  <si>
    <t>09 DE MARZO 2018</t>
  </si>
  <si>
    <t>13 DE MARZO 2018</t>
  </si>
  <si>
    <t>15 DE MARZO 2018</t>
  </si>
  <si>
    <t>14 DE MARZO 2018</t>
  </si>
  <si>
    <t>TODO EL MES DE ENERO NO SE LE PAGO</t>
  </si>
  <si>
    <t>MONICA ISABEL ALVAREZ TORRES</t>
  </si>
  <si>
    <t>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</si>
</sst>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" fontId="6" fillId="0" borderId="0" xfId="2" applyNumberFormat="1" applyFont="1" applyFill="1" applyBorder="1" applyAlignment="1">
      <alignment horizontal="right"/>
    </xf>
    <xf numFmtId="4" fontId="6" fillId="0" borderId="0" xfId="2" applyNumberFormat="1" applyFont="1" applyFill="1" applyBorder="1"/>
    <xf numFmtId="0" fontId="7" fillId="0" borderId="0" xfId="0" applyFont="1" applyFill="1" applyBorder="1" applyAlignment="1">
      <alignment horizontal="left"/>
    </xf>
    <xf numFmtId="4" fontId="6" fillId="0" borderId="0" xfId="0" applyNumberFormat="1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4" fontId="7" fillId="0" borderId="0" xfId="2" applyNumberFormat="1" applyFont="1" applyFill="1" applyBorder="1"/>
    <xf numFmtId="0" fontId="5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4" fontId="7" fillId="0" borderId="0" xfId="1" applyNumberFormat="1" applyFont="1" applyFill="1" applyBorder="1"/>
    <xf numFmtId="0" fontId="8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0" fontId="6" fillId="0" borderId="0" xfId="0" applyFont="1" applyFill="1" applyBorder="1"/>
    <xf numFmtId="4" fontId="7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5" fillId="0" borderId="0" xfId="0" applyFont="1" applyFill="1"/>
    <xf numFmtId="4" fontId="5" fillId="0" borderId="0" xfId="0" applyNumberFormat="1" applyFont="1" applyFill="1"/>
    <xf numFmtId="4" fontId="5" fillId="0" borderId="0" xfId="1" applyNumberFormat="1" applyFont="1" applyFill="1" applyBorder="1"/>
    <xf numFmtId="0" fontId="6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4" fontId="5" fillId="0" borderId="0" xfId="0" applyNumberFormat="1" applyFont="1" applyFill="1" applyBorder="1"/>
    <xf numFmtId="4" fontId="8" fillId="0" borderId="0" xfId="0" applyNumberFormat="1" applyFont="1" applyFill="1" applyBorder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43" fontId="7" fillId="0" borderId="0" xfId="1" applyFont="1" applyFill="1" applyAlignment="1">
      <alignment horizontal="center"/>
    </xf>
    <xf numFmtId="0" fontId="7" fillId="0" borderId="0" xfId="0" applyNumberFormat="1" applyFont="1" applyFill="1" applyAlignment="1">
      <alignment horizontal="right"/>
    </xf>
    <xf numFmtId="4" fontId="8" fillId="0" borderId="0" xfId="1" applyNumberFormat="1" applyFont="1" applyFill="1" applyBorder="1"/>
    <xf numFmtId="4" fontId="8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Fill="1"/>
    <xf numFmtId="4" fontId="6" fillId="0" borderId="0" xfId="0" applyNumberFormat="1" applyFont="1" applyFill="1" applyAlignment="1">
      <alignment horizontal="right"/>
    </xf>
    <xf numFmtId="4" fontId="6" fillId="0" borderId="0" xfId="1" applyNumberFormat="1" applyFont="1" applyFill="1" applyBorder="1" applyAlignment="1"/>
    <xf numFmtId="4" fontId="6" fillId="0" borderId="0" xfId="0" applyNumberFormat="1" applyFont="1" applyFill="1" applyAlignment="1"/>
    <xf numFmtId="0" fontId="6" fillId="0" borderId="0" xfId="0" applyFont="1" applyFill="1"/>
    <xf numFmtId="0" fontId="5" fillId="0" borderId="0" xfId="0" applyFont="1" applyFill="1" applyAlignment="1"/>
    <xf numFmtId="0" fontId="0" fillId="0" borderId="0" xfId="0" applyFont="1" applyFill="1" applyAlignment="1">
      <alignment horizontal="left"/>
    </xf>
    <xf numFmtId="0" fontId="13" fillId="0" borderId="0" xfId="0" applyFont="1" applyFill="1"/>
    <xf numFmtId="0" fontId="0" fillId="0" borderId="0" xfId="0" applyFill="1" applyAlignment="1">
      <alignment horizontal="left"/>
    </xf>
    <xf numFmtId="4" fontId="0" fillId="0" borderId="0" xfId="0" applyNumberFormat="1" applyFill="1"/>
    <xf numFmtId="0" fontId="4" fillId="0" borderId="0" xfId="0" applyFont="1" applyFill="1" applyAlignment="1">
      <alignment horizontal="center"/>
    </xf>
    <xf numFmtId="2" fontId="0" fillId="0" borderId="0" xfId="0" applyNumberFormat="1" applyFill="1"/>
    <xf numFmtId="0" fontId="6" fillId="0" borderId="0" xfId="0" applyFont="1" applyFill="1" applyAlignment="1">
      <alignment horizontal="right"/>
    </xf>
    <xf numFmtId="0" fontId="9" fillId="0" borderId="0" xfId="0" applyFont="1" applyFill="1"/>
    <xf numFmtId="49" fontId="0" fillId="0" borderId="0" xfId="0" applyNumberFormat="1" applyFill="1"/>
    <xf numFmtId="49" fontId="5" fillId="0" borderId="0" xfId="0" applyNumberFormat="1" applyFont="1" applyFill="1" applyAlignment="1">
      <alignment horizontal="right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left"/>
    </xf>
    <xf numFmtId="43" fontId="0" fillId="0" borderId="0" xfId="0" applyNumberFormat="1" applyFill="1"/>
    <xf numFmtId="0" fontId="13" fillId="0" borderId="0" xfId="0" applyFont="1" applyFill="1" applyAlignment="1">
      <alignment horizontal="left"/>
    </xf>
    <xf numFmtId="43" fontId="11" fillId="0" borderId="0" xfId="0" applyNumberFormat="1" applyFont="1" applyFill="1"/>
    <xf numFmtId="0" fontId="4" fillId="0" borderId="0" xfId="0" applyFont="1" applyFill="1" applyAlignment="1">
      <alignment horizontal="left"/>
    </xf>
    <xf numFmtId="43" fontId="8" fillId="0" borderId="0" xfId="0" applyNumberFormat="1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49" fontId="6" fillId="0" borderId="1" xfId="3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/>
    <xf numFmtId="0" fontId="4" fillId="0" borderId="0" xfId="0" applyFont="1" applyFill="1" applyAlignment="1">
      <alignment horizontal="right"/>
    </xf>
    <xf numFmtId="15" fontId="5" fillId="0" borderId="0" xfId="0" applyNumberFormat="1" applyFont="1" applyFill="1"/>
    <xf numFmtId="4" fontId="5" fillId="0" borderId="0" xfId="0" applyNumberFormat="1" applyFont="1" applyFill="1" applyAlignment="1">
      <alignment horizontal="right"/>
    </xf>
    <xf numFmtId="0" fontId="8" fillId="0" borderId="0" xfId="0" applyFont="1" applyFill="1" applyAlignment="1"/>
    <xf numFmtId="4" fontId="12" fillId="0" borderId="0" xfId="0" applyNumberFormat="1" applyFont="1" applyFill="1"/>
    <xf numFmtId="4" fontId="9" fillId="0" borderId="0" xfId="0" applyNumberFormat="1" applyFont="1" applyFill="1"/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4">
    <cellStyle name="Comma" xfId="1" builtinId="3"/>
    <cellStyle name="Millares 2 10" xfId="2" xr:uid="{00000000-0005-0000-0000-000001000000}"/>
    <cellStyle name="Normal" xfId="0" builtinId="0"/>
    <cellStyle name="Normal 2 4" xfId="3" xr:uid="{00000000-0005-0000-0000-000003000000}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M220"/>
  <sheetViews>
    <sheetView tabSelected="1" zoomScale="80" zoomScaleNormal="80" workbookViewId="0">
      <selection activeCell="D8" sqref="D8"/>
    </sheetView>
  </sheetViews>
  <sheetFormatPr defaultColWidth="11.42578125" defaultRowHeight="15" x14ac:dyDescent="0.25"/>
  <cols>
    <col min="1" max="1" width="11.42578125" style="46"/>
    <col min="2" max="2" width="6.42578125" style="46" customWidth="1"/>
    <col min="3" max="3" width="45.7109375" style="46" bestFit="1" customWidth="1"/>
    <col min="4" max="4" width="33" style="46" customWidth="1"/>
    <col min="5" max="5" width="28" style="46" customWidth="1"/>
    <col min="6" max="6" width="15.140625" style="46" customWidth="1"/>
    <col min="7" max="7" width="22.85546875" style="46" customWidth="1"/>
    <col min="8" max="8" width="6" style="46" customWidth="1"/>
    <col min="9" max="9" width="15.42578125" style="46" customWidth="1"/>
    <col min="10" max="11" width="11.42578125" style="46"/>
    <col min="12" max="12" width="14.85546875" style="46" customWidth="1"/>
    <col min="13" max="14" width="14.85546875" style="46" hidden="1" customWidth="1"/>
    <col min="15" max="16" width="11.42578125" style="46"/>
    <col min="17" max="17" width="20.5703125" style="46" customWidth="1"/>
    <col min="18" max="21" width="11.42578125" style="46"/>
    <col min="22" max="22" width="15.140625" style="46" customWidth="1"/>
    <col min="23" max="23" width="15" style="46" customWidth="1"/>
    <col min="24" max="24" width="21" style="46" customWidth="1"/>
    <col min="25" max="25" width="24.7109375" style="46" customWidth="1"/>
    <col min="26" max="33" width="11.42578125" style="46"/>
    <col min="34" max="34" width="11.7109375" style="46" bestFit="1" customWidth="1"/>
    <col min="35" max="16384" width="11.42578125" style="46"/>
  </cols>
  <sheetData>
    <row r="1" spans="2:36" ht="15.75" x14ac:dyDescent="0.25">
      <c r="B1" s="80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2:36" ht="15.75" x14ac:dyDescent="0.25">
      <c r="B2" s="80" t="s">
        <v>517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2:36" ht="15.75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1"/>
    </row>
    <row r="4" spans="2:36" ht="15.75" x14ac:dyDescent="0.25">
      <c r="B4" s="21" t="s">
        <v>1</v>
      </c>
      <c r="C4" s="21" t="s">
        <v>2</v>
      </c>
      <c r="D4" s="22" t="s">
        <v>3</v>
      </c>
      <c r="E4" s="22" t="s">
        <v>4</v>
      </c>
      <c r="F4" s="21" t="s">
        <v>5</v>
      </c>
      <c r="G4" s="21" t="s">
        <v>6</v>
      </c>
      <c r="H4" s="21" t="s">
        <v>7</v>
      </c>
      <c r="I4" s="23" t="s">
        <v>8</v>
      </c>
      <c r="J4" s="23" t="s">
        <v>9</v>
      </c>
      <c r="K4" s="23" t="s">
        <v>10</v>
      </c>
      <c r="L4" s="22" t="s">
        <v>11</v>
      </c>
      <c r="M4" s="22" t="s">
        <v>535</v>
      </c>
      <c r="N4" s="22" t="s">
        <v>536</v>
      </c>
      <c r="O4" s="22" t="s">
        <v>12</v>
      </c>
      <c r="P4" s="21" t="s">
        <v>13</v>
      </c>
      <c r="Q4" s="21" t="s">
        <v>14</v>
      </c>
      <c r="R4" s="21" t="s">
        <v>15</v>
      </c>
      <c r="S4" s="21" t="s">
        <v>16</v>
      </c>
      <c r="T4" s="21" t="s">
        <v>17</v>
      </c>
      <c r="U4" s="21" t="s">
        <v>18</v>
      </c>
      <c r="V4" s="24" t="s">
        <v>19</v>
      </c>
      <c r="W4" s="29" t="s">
        <v>20</v>
      </c>
      <c r="X4" s="26" t="s">
        <v>21</v>
      </c>
      <c r="Y4" s="26" t="s">
        <v>22</v>
      </c>
      <c r="Z4" s="26" t="s">
        <v>23</v>
      </c>
      <c r="AB4" s="26" t="s">
        <v>24</v>
      </c>
      <c r="AC4" s="26" t="s">
        <v>25</v>
      </c>
    </row>
    <row r="5" spans="2:36" ht="15.75" x14ac:dyDescent="0.25">
      <c r="C5" s="6" t="s">
        <v>26</v>
      </c>
      <c r="D5" s="2"/>
      <c r="E5" s="2"/>
      <c r="F5" s="3"/>
      <c r="G5" s="3"/>
      <c r="H5" s="3"/>
      <c r="I5" s="7"/>
    </row>
    <row r="6" spans="2:36" ht="15.75" x14ac:dyDescent="0.25">
      <c r="B6" s="26">
        <v>1</v>
      </c>
      <c r="C6" s="1" t="s">
        <v>27</v>
      </c>
      <c r="D6" s="2" t="s">
        <v>28</v>
      </c>
      <c r="E6" s="2" t="s">
        <v>29</v>
      </c>
      <c r="F6" s="3" t="s">
        <v>30</v>
      </c>
      <c r="G6" s="3" t="s">
        <v>262</v>
      </c>
      <c r="H6" s="3" t="s">
        <v>31</v>
      </c>
      <c r="I6" s="8">
        <v>25985</v>
      </c>
      <c r="J6" s="16"/>
      <c r="K6" s="27"/>
      <c r="L6" s="55">
        <f>I6*2/30.4*2.5</f>
        <v>4273.8486842105267</v>
      </c>
      <c r="M6" s="55">
        <v>604.5</v>
      </c>
      <c r="N6" s="55">
        <f>L6-M6</f>
        <v>3669.3486842105267</v>
      </c>
      <c r="Q6" s="27">
        <f>I6+J6+K6+L6+O6+P6</f>
        <v>30258.848684210527</v>
      </c>
      <c r="R6" s="16">
        <f>5678.47+1100.8</f>
        <v>6779.27</v>
      </c>
      <c r="V6" s="27">
        <f>SUM(Q6-R6-S6-T6-U6)</f>
        <v>23479.578684210526</v>
      </c>
      <c r="W6" s="31"/>
      <c r="X6" s="9"/>
      <c r="Y6" s="9"/>
      <c r="Z6" s="26" t="s">
        <v>32</v>
      </c>
      <c r="AB6" s="26" t="s">
        <v>33</v>
      </c>
    </row>
    <row r="7" spans="2:36" ht="15.75" x14ac:dyDescent="0.25">
      <c r="B7" s="26">
        <v>2</v>
      </c>
      <c r="C7" s="1" t="s">
        <v>34</v>
      </c>
      <c r="D7" s="2" t="s">
        <v>35</v>
      </c>
      <c r="E7" s="2" t="s">
        <v>29</v>
      </c>
      <c r="F7" s="3" t="s">
        <v>39</v>
      </c>
      <c r="G7" s="3" t="s">
        <v>263</v>
      </c>
      <c r="H7" s="3" t="s">
        <v>36</v>
      </c>
      <c r="I7" s="8">
        <v>2866.5</v>
      </c>
      <c r="J7" s="16"/>
      <c r="K7" s="27"/>
      <c r="L7" s="55">
        <f t="shared" ref="L7:L35" si="0">I7*2/30.4*2.5</f>
        <v>471.4638157894737</v>
      </c>
      <c r="M7" s="55">
        <v>604.5</v>
      </c>
      <c r="N7" s="55"/>
      <c r="O7" s="27"/>
      <c r="Q7" s="27">
        <f>I7+J7+K7+L7+O7+P7</f>
        <v>3337.9638157894738</v>
      </c>
      <c r="R7" s="16">
        <v>45.12</v>
      </c>
      <c r="V7" s="27">
        <f t="shared" ref="V7:V35" si="1">SUM(Q7-R7-S7-T7-U7)</f>
        <v>3292.8438157894739</v>
      </c>
      <c r="W7" s="31"/>
      <c r="X7" s="21"/>
      <c r="Y7" s="45"/>
      <c r="Z7" s="26" t="s">
        <v>37</v>
      </c>
      <c r="AB7" s="26" t="s">
        <v>33</v>
      </c>
    </row>
    <row r="8" spans="2:36" ht="15.75" x14ac:dyDescent="0.25">
      <c r="B8" s="26">
        <v>3</v>
      </c>
      <c r="C8" s="1" t="s">
        <v>40</v>
      </c>
      <c r="D8" s="2" t="s">
        <v>41</v>
      </c>
      <c r="E8" s="2" t="s">
        <v>42</v>
      </c>
      <c r="F8" s="3" t="s">
        <v>30</v>
      </c>
      <c r="G8" s="3" t="s">
        <v>389</v>
      </c>
      <c r="H8" s="3" t="s">
        <v>31</v>
      </c>
      <c r="I8" s="8">
        <v>14700</v>
      </c>
      <c r="J8" s="16"/>
      <c r="K8" s="27"/>
      <c r="L8" s="55">
        <f t="shared" si="0"/>
        <v>2417.7631578947371</v>
      </c>
      <c r="M8" s="55">
        <v>604.5</v>
      </c>
      <c r="N8" s="55">
        <f t="shared" ref="N8:N35" si="2">L8-M8</f>
        <v>1813.2631578947371</v>
      </c>
      <c r="Q8" s="27">
        <f t="shared" ref="Q8:Q35" si="3">I8+J8+K8+L8+O8+P8</f>
        <v>17117.763157894737</v>
      </c>
      <c r="R8" s="16">
        <f>2561.39+426.48</f>
        <v>2987.87</v>
      </c>
      <c r="V8" s="27">
        <f t="shared" si="1"/>
        <v>14129.893157894738</v>
      </c>
      <c r="W8" s="31"/>
      <c r="X8" s="9"/>
      <c r="Y8" s="9"/>
      <c r="Z8" s="26" t="s">
        <v>32</v>
      </c>
      <c r="AB8" s="26" t="s">
        <v>33</v>
      </c>
    </row>
    <row r="9" spans="2:36" ht="15.75" x14ac:dyDescent="0.25">
      <c r="B9" s="26">
        <v>4</v>
      </c>
      <c r="C9" s="1" t="s">
        <v>137</v>
      </c>
      <c r="D9" s="2" t="s">
        <v>35</v>
      </c>
      <c r="E9" s="2" t="s">
        <v>42</v>
      </c>
      <c r="F9" s="3" t="s">
        <v>39</v>
      </c>
      <c r="G9" s="3" t="s">
        <v>390</v>
      </c>
      <c r="H9" s="3" t="s">
        <v>36</v>
      </c>
      <c r="I9" s="8">
        <v>3391.5</v>
      </c>
      <c r="J9" s="16"/>
      <c r="K9" s="27"/>
      <c r="L9" s="55">
        <f t="shared" si="0"/>
        <v>557.8125</v>
      </c>
      <c r="M9" s="55">
        <v>604.5</v>
      </c>
      <c r="N9" s="55"/>
      <c r="P9" s="27"/>
      <c r="Q9" s="27">
        <f t="shared" si="3"/>
        <v>3949.3125</v>
      </c>
      <c r="R9" s="16">
        <v>122.49</v>
      </c>
      <c r="V9" s="27">
        <f t="shared" si="1"/>
        <v>3826.8225000000002</v>
      </c>
      <c r="W9" s="30"/>
      <c r="X9" s="45"/>
      <c r="Y9" s="9"/>
      <c r="Z9" s="26" t="s">
        <v>138</v>
      </c>
      <c r="AB9" s="26" t="s">
        <v>33</v>
      </c>
      <c r="AG9" s="57"/>
      <c r="AH9" s="57"/>
      <c r="AI9" s="57"/>
      <c r="AJ9" s="57"/>
    </row>
    <row r="10" spans="2:36" ht="15.75" x14ac:dyDescent="0.25">
      <c r="B10" s="26">
        <v>5</v>
      </c>
      <c r="C10" s="1" t="s">
        <v>43</v>
      </c>
      <c r="D10" s="2" t="s">
        <v>44</v>
      </c>
      <c r="E10" s="2" t="s">
        <v>45</v>
      </c>
      <c r="F10" s="3" t="s">
        <v>39</v>
      </c>
      <c r="G10" s="3" t="s">
        <v>264</v>
      </c>
      <c r="H10" s="3" t="s">
        <v>31</v>
      </c>
      <c r="I10" s="8">
        <v>11000</v>
      </c>
      <c r="J10" s="16"/>
      <c r="K10" s="27"/>
      <c r="L10" s="55">
        <f t="shared" si="0"/>
        <v>1809.2105263157896</v>
      </c>
      <c r="M10" s="55">
        <v>604.5</v>
      </c>
      <c r="N10" s="55">
        <f t="shared" si="2"/>
        <v>1204.7105263157896</v>
      </c>
      <c r="Q10" s="27">
        <f t="shared" si="3"/>
        <v>12809.21052631579</v>
      </c>
      <c r="R10" s="16">
        <f>1711.43+257.33</f>
        <v>1968.76</v>
      </c>
      <c r="V10" s="27">
        <f t="shared" si="1"/>
        <v>10840.45052631579</v>
      </c>
      <c r="W10" s="31"/>
      <c r="X10" s="9"/>
      <c r="Y10" s="9"/>
      <c r="Z10" s="26" t="s">
        <v>32</v>
      </c>
      <c r="AB10" s="26" t="s">
        <v>33</v>
      </c>
    </row>
    <row r="11" spans="2:36" ht="15.75" x14ac:dyDescent="0.25">
      <c r="B11" s="26">
        <v>6</v>
      </c>
      <c r="C11" s="19" t="s">
        <v>483</v>
      </c>
      <c r="D11" s="2" t="s">
        <v>484</v>
      </c>
      <c r="E11" s="2" t="s">
        <v>45</v>
      </c>
      <c r="F11" s="3" t="s">
        <v>39</v>
      </c>
      <c r="G11" s="3" t="s">
        <v>485</v>
      </c>
      <c r="H11" s="3" t="s">
        <v>36</v>
      </c>
      <c r="I11" s="8">
        <v>2000</v>
      </c>
      <c r="J11" s="16">
        <v>73.42</v>
      </c>
      <c r="K11" s="27"/>
      <c r="L11" s="55">
        <f t="shared" si="0"/>
        <v>328.94736842105266</v>
      </c>
      <c r="M11" s="55">
        <v>604.5</v>
      </c>
      <c r="N11" s="55"/>
      <c r="Q11" s="27">
        <f t="shared" si="3"/>
        <v>2402.3673684210526</v>
      </c>
      <c r="R11" s="16"/>
      <c r="V11" s="27">
        <f t="shared" si="1"/>
        <v>2402.3673684210526</v>
      </c>
      <c r="W11" s="26"/>
      <c r="X11" s="19"/>
      <c r="Y11" s="26"/>
      <c r="Z11" s="26" t="s">
        <v>400</v>
      </c>
      <c r="AB11" s="26" t="s">
        <v>33</v>
      </c>
    </row>
    <row r="12" spans="2:36" ht="15.75" x14ac:dyDescent="0.25">
      <c r="B12" s="26">
        <v>7</v>
      </c>
      <c r="C12" s="1" t="s">
        <v>46</v>
      </c>
      <c r="D12" s="2" t="s">
        <v>47</v>
      </c>
      <c r="E12" s="2" t="s">
        <v>48</v>
      </c>
      <c r="F12" s="3" t="s">
        <v>30</v>
      </c>
      <c r="G12" s="3" t="s">
        <v>391</v>
      </c>
      <c r="H12" s="3" t="s">
        <v>31</v>
      </c>
      <c r="I12" s="8">
        <v>12070.3</v>
      </c>
      <c r="J12" s="16"/>
      <c r="K12" s="27"/>
      <c r="L12" s="55">
        <f t="shared" si="0"/>
        <v>1985.2467105263158</v>
      </c>
      <c r="M12" s="55">
        <v>604.5</v>
      </c>
      <c r="N12" s="55">
        <f t="shared" si="2"/>
        <v>1380.7467105263158</v>
      </c>
      <c r="Q12" s="27">
        <f t="shared" si="3"/>
        <v>14055.546710526316</v>
      </c>
      <c r="R12" s="16">
        <f>1942.61+322.99</f>
        <v>2265.6</v>
      </c>
      <c r="V12" s="27">
        <f t="shared" si="1"/>
        <v>11789.946710526316</v>
      </c>
      <c r="W12" s="31"/>
      <c r="X12" s="9"/>
      <c r="Y12" s="9"/>
      <c r="Z12" s="26" t="s">
        <v>32</v>
      </c>
      <c r="AB12" s="26" t="s">
        <v>33</v>
      </c>
    </row>
    <row r="13" spans="2:36" ht="15.75" x14ac:dyDescent="0.25">
      <c r="B13" s="26">
        <v>8</v>
      </c>
      <c r="C13" s="1" t="s">
        <v>49</v>
      </c>
      <c r="D13" s="2" t="s">
        <v>47</v>
      </c>
      <c r="E13" s="2" t="s">
        <v>48</v>
      </c>
      <c r="F13" s="3" t="s">
        <v>30</v>
      </c>
      <c r="G13" s="3" t="s">
        <v>392</v>
      </c>
      <c r="H13" s="3" t="s">
        <v>31</v>
      </c>
      <c r="I13" s="8">
        <v>12070.3</v>
      </c>
      <c r="J13" s="16"/>
      <c r="K13" s="27"/>
      <c r="L13" s="55">
        <f t="shared" si="0"/>
        <v>1985.2467105263158</v>
      </c>
      <c r="M13" s="55">
        <v>604.5</v>
      </c>
      <c r="N13" s="55">
        <f t="shared" si="2"/>
        <v>1380.7467105263158</v>
      </c>
      <c r="Q13" s="27">
        <f t="shared" si="3"/>
        <v>14055.546710526316</v>
      </c>
      <c r="R13" s="16">
        <f t="shared" ref="R13:R20" si="4">1942.61+322.99</f>
        <v>2265.6</v>
      </c>
      <c r="V13" s="27">
        <f t="shared" si="1"/>
        <v>11789.946710526316</v>
      </c>
      <c r="W13" s="31"/>
      <c r="X13" s="9"/>
      <c r="Y13" s="9"/>
      <c r="Z13" s="26" t="s">
        <v>32</v>
      </c>
      <c r="AB13" s="26" t="s">
        <v>33</v>
      </c>
    </row>
    <row r="14" spans="2:36" ht="15.75" x14ac:dyDescent="0.25">
      <c r="B14" s="26">
        <v>9</v>
      </c>
      <c r="C14" s="1" t="s">
        <v>50</v>
      </c>
      <c r="D14" s="2" t="s">
        <v>47</v>
      </c>
      <c r="E14" s="2" t="s">
        <v>48</v>
      </c>
      <c r="F14" s="3" t="s">
        <v>30</v>
      </c>
      <c r="G14" s="3" t="s">
        <v>265</v>
      </c>
      <c r="H14" s="3" t="s">
        <v>31</v>
      </c>
      <c r="I14" s="8">
        <v>12070.3</v>
      </c>
      <c r="J14" s="16"/>
      <c r="K14" s="27"/>
      <c r="L14" s="55">
        <f t="shared" si="0"/>
        <v>1985.2467105263158</v>
      </c>
      <c r="M14" s="55">
        <v>604.5</v>
      </c>
      <c r="N14" s="55">
        <f t="shared" si="2"/>
        <v>1380.7467105263158</v>
      </c>
      <c r="Q14" s="27">
        <f t="shared" si="3"/>
        <v>14055.546710526316</v>
      </c>
      <c r="R14" s="16">
        <f t="shared" si="4"/>
        <v>2265.6</v>
      </c>
      <c r="V14" s="27">
        <f>SUM(Q14-R14-S14-T14-U14)</f>
        <v>11789.946710526316</v>
      </c>
      <c r="W14" s="31"/>
      <c r="X14" s="21"/>
      <c r="Y14" s="9"/>
      <c r="Z14" s="26" t="s">
        <v>32</v>
      </c>
      <c r="AB14" s="26" t="s">
        <v>33</v>
      </c>
    </row>
    <row r="15" spans="2:36" ht="15.75" x14ac:dyDescent="0.25">
      <c r="B15" s="26">
        <v>10</v>
      </c>
      <c r="C15" s="1" t="s">
        <v>51</v>
      </c>
      <c r="D15" s="2" t="s">
        <v>47</v>
      </c>
      <c r="E15" s="2" t="s">
        <v>48</v>
      </c>
      <c r="F15" s="3" t="s">
        <v>30</v>
      </c>
      <c r="G15" s="3" t="s">
        <v>266</v>
      </c>
      <c r="H15" s="3" t="s">
        <v>31</v>
      </c>
      <c r="I15" s="8">
        <v>12070.3</v>
      </c>
      <c r="J15" s="16"/>
      <c r="K15" s="27"/>
      <c r="L15" s="55">
        <f t="shared" si="0"/>
        <v>1985.2467105263158</v>
      </c>
      <c r="M15" s="55">
        <v>604.5</v>
      </c>
      <c r="N15" s="55">
        <f t="shared" si="2"/>
        <v>1380.7467105263158</v>
      </c>
      <c r="Q15" s="27">
        <f t="shared" si="3"/>
        <v>14055.546710526316</v>
      </c>
      <c r="R15" s="16">
        <f t="shared" si="4"/>
        <v>2265.6</v>
      </c>
      <c r="V15" s="27">
        <f t="shared" si="1"/>
        <v>11789.946710526316</v>
      </c>
      <c r="W15" s="31"/>
      <c r="X15" s="21"/>
      <c r="Y15" s="9"/>
      <c r="Z15" s="26" t="s">
        <v>32</v>
      </c>
      <c r="AB15" s="26" t="s">
        <v>33</v>
      </c>
    </row>
    <row r="16" spans="2:36" ht="15.75" x14ac:dyDescent="0.25">
      <c r="B16" s="26">
        <v>11</v>
      </c>
      <c r="C16" s="1" t="s">
        <v>52</v>
      </c>
      <c r="D16" s="2" t="s">
        <v>47</v>
      </c>
      <c r="E16" s="2" t="s">
        <v>48</v>
      </c>
      <c r="F16" s="3" t="s">
        <v>30</v>
      </c>
      <c r="G16" s="3" t="s">
        <v>267</v>
      </c>
      <c r="H16" s="3" t="s">
        <v>31</v>
      </c>
      <c r="I16" s="8">
        <v>12070.3</v>
      </c>
      <c r="J16" s="16"/>
      <c r="K16" s="27"/>
      <c r="L16" s="55">
        <f t="shared" si="0"/>
        <v>1985.2467105263158</v>
      </c>
      <c r="M16" s="55">
        <v>604.5</v>
      </c>
      <c r="N16" s="55">
        <f t="shared" si="2"/>
        <v>1380.7467105263158</v>
      </c>
      <c r="Q16" s="27">
        <f t="shared" si="3"/>
        <v>14055.546710526316</v>
      </c>
      <c r="R16" s="16">
        <f t="shared" si="4"/>
        <v>2265.6</v>
      </c>
      <c r="V16" s="27">
        <f t="shared" si="1"/>
        <v>11789.946710526316</v>
      </c>
      <c r="W16" s="31"/>
      <c r="X16" s="9"/>
      <c r="Y16" s="9"/>
      <c r="Z16" s="26" t="s">
        <v>32</v>
      </c>
      <c r="AB16" s="26" t="s">
        <v>33</v>
      </c>
    </row>
    <row r="17" spans="2:36" ht="15.75" x14ac:dyDescent="0.25">
      <c r="B17" s="26">
        <v>12</v>
      </c>
      <c r="C17" s="1" t="s">
        <v>361</v>
      </c>
      <c r="D17" s="2" t="s">
        <v>47</v>
      </c>
      <c r="E17" s="2" t="s">
        <v>48</v>
      </c>
      <c r="F17" s="3" t="s">
        <v>30</v>
      </c>
      <c r="G17" s="3" t="s">
        <v>272</v>
      </c>
      <c r="H17" s="3" t="s">
        <v>31</v>
      </c>
      <c r="I17" s="8">
        <v>12070.3</v>
      </c>
      <c r="J17" s="16"/>
      <c r="K17" s="27"/>
      <c r="L17" s="55">
        <f t="shared" si="0"/>
        <v>1985.2467105263158</v>
      </c>
      <c r="M17" s="55">
        <v>604.5</v>
      </c>
      <c r="N17" s="55">
        <f t="shared" si="2"/>
        <v>1380.7467105263158</v>
      </c>
      <c r="Q17" s="27">
        <f t="shared" si="3"/>
        <v>14055.546710526316</v>
      </c>
      <c r="R17" s="16">
        <f t="shared" si="4"/>
        <v>2265.6</v>
      </c>
      <c r="S17" s="55"/>
      <c r="V17" s="27">
        <f t="shared" si="1"/>
        <v>11789.946710526316</v>
      </c>
      <c r="W17" s="25"/>
      <c r="X17" s="21"/>
      <c r="Y17" s="50"/>
      <c r="Z17" s="26" t="s">
        <v>32</v>
      </c>
      <c r="AB17" s="26" t="s">
        <v>33</v>
      </c>
      <c r="AG17" s="57"/>
      <c r="AH17" s="57"/>
      <c r="AI17" s="55"/>
      <c r="AJ17" s="55"/>
    </row>
    <row r="18" spans="2:36" ht="15.75" x14ac:dyDescent="0.25">
      <c r="B18" s="26">
        <v>13</v>
      </c>
      <c r="C18" s="1" t="s">
        <v>53</v>
      </c>
      <c r="D18" s="2" t="s">
        <v>47</v>
      </c>
      <c r="E18" s="2" t="s">
        <v>48</v>
      </c>
      <c r="F18" s="3" t="s">
        <v>30</v>
      </c>
      <c r="G18" s="3" t="s">
        <v>273</v>
      </c>
      <c r="H18" s="3" t="s">
        <v>31</v>
      </c>
      <c r="I18" s="8">
        <v>12070.3</v>
      </c>
      <c r="J18" s="16"/>
      <c r="K18" s="27"/>
      <c r="L18" s="55">
        <f t="shared" si="0"/>
        <v>1985.2467105263158</v>
      </c>
      <c r="M18" s="55">
        <v>604.5</v>
      </c>
      <c r="N18" s="55">
        <f t="shared" si="2"/>
        <v>1380.7467105263158</v>
      </c>
      <c r="Q18" s="27">
        <f t="shared" si="3"/>
        <v>14055.546710526316</v>
      </c>
      <c r="R18" s="16">
        <f t="shared" si="4"/>
        <v>2265.6</v>
      </c>
      <c r="S18" s="55"/>
      <c r="V18" s="27">
        <f t="shared" si="1"/>
        <v>11789.946710526316</v>
      </c>
      <c r="W18" s="31"/>
      <c r="X18" s="9"/>
      <c r="Y18" s="9"/>
      <c r="Z18" s="26" t="s">
        <v>32</v>
      </c>
      <c r="AB18" s="26" t="s">
        <v>33</v>
      </c>
      <c r="AG18" s="57"/>
      <c r="AH18" s="57"/>
      <c r="AI18" s="55"/>
      <c r="AJ18" s="55"/>
    </row>
    <row r="19" spans="2:36" ht="15.75" x14ac:dyDescent="0.25">
      <c r="B19" s="26">
        <v>14</v>
      </c>
      <c r="C19" s="1" t="s">
        <v>54</v>
      </c>
      <c r="D19" s="2" t="s">
        <v>47</v>
      </c>
      <c r="E19" s="2" t="s">
        <v>48</v>
      </c>
      <c r="F19" s="3" t="s">
        <v>30</v>
      </c>
      <c r="G19" s="3" t="s">
        <v>274</v>
      </c>
      <c r="H19" s="3" t="s">
        <v>31</v>
      </c>
      <c r="I19" s="8">
        <v>12070.3</v>
      </c>
      <c r="J19" s="16"/>
      <c r="K19" s="27"/>
      <c r="L19" s="55">
        <f t="shared" si="0"/>
        <v>1985.2467105263158</v>
      </c>
      <c r="M19" s="55">
        <v>604.5</v>
      </c>
      <c r="N19" s="55">
        <f t="shared" si="2"/>
        <v>1380.7467105263158</v>
      </c>
      <c r="Q19" s="27">
        <f t="shared" si="3"/>
        <v>14055.546710526316</v>
      </c>
      <c r="R19" s="16">
        <f t="shared" si="4"/>
        <v>2265.6</v>
      </c>
      <c r="V19" s="27">
        <f t="shared" si="1"/>
        <v>11789.946710526316</v>
      </c>
      <c r="W19" s="31"/>
      <c r="X19" s="9"/>
      <c r="Y19" s="9"/>
      <c r="Z19" s="26" t="s">
        <v>32</v>
      </c>
      <c r="AB19" s="26" t="s">
        <v>33</v>
      </c>
    </row>
    <row r="20" spans="2:36" ht="15.75" x14ac:dyDescent="0.25">
      <c r="B20" s="26">
        <v>15</v>
      </c>
      <c r="C20" s="1" t="s">
        <v>55</v>
      </c>
      <c r="D20" s="2" t="s">
        <v>47</v>
      </c>
      <c r="E20" s="2" t="s">
        <v>48</v>
      </c>
      <c r="F20" s="3" t="s">
        <v>30</v>
      </c>
      <c r="G20" s="3" t="s">
        <v>275</v>
      </c>
      <c r="H20" s="3" t="s">
        <v>31</v>
      </c>
      <c r="I20" s="8">
        <v>12070.3</v>
      </c>
      <c r="J20" s="16"/>
      <c r="K20" s="27"/>
      <c r="L20" s="55">
        <f t="shared" si="0"/>
        <v>1985.2467105263158</v>
      </c>
      <c r="M20" s="55">
        <v>604.5</v>
      </c>
      <c r="N20" s="55">
        <f t="shared" si="2"/>
        <v>1380.7467105263158</v>
      </c>
      <c r="Q20" s="27">
        <f t="shared" si="3"/>
        <v>14055.546710526316</v>
      </c>
      <c r="R20" s="16">
        <f t="shared" si="4"/>
        <v>2265.6</v>
      </c>
      <c r="V20" s="27">
        <f t="shared" si="1"/>
        <v>11789.946710526316</v>
      </c>
      <c r="W20" s="31"/>
      <c r="X20" s="9"/>
      <c r="Y20" s="9"/>
      <c r="Z20" s="26" t="s">
        <v>32</v>
      </c>
      <c r="AB20" s="26" t="s">
        <v>33</v>
      </c>
    </row>
    <row r="21" spans="2:36" ht="15.75" x14ac:dyDescent="0.25">
      <c r="B21" s="26">
        <v>16</v>
      </c>
      <c r="C21" s="1" t="s">
        <v>56</v>
      </c>
      <c r="D21" s="2" t="s">
        <v>57</v>
      </c>
      <c r="E21" s="2" t="s">
        <v>58</v>
      </c>
      <c r="F21" s="3" t="s">
        <v>39</v>
      </c>
      <c r="G21" s="3" t="s">
        <v>276</v>
      </c>
      <c r="H21" s="3" t="s">
        <v>31</v>
      </c>
      <c r="I21" s="8">
        <v>11000</v>
      </c>
      <c r="J21" s="16"/>
      <c r="K21" s="27"/>
      <c r="L21" s="55">
        <f t="shared" si="0"/>
        <v>1809.2105263157896</v>
      </c>
      <c r="M21" s="55">
        <v>604.5</v>
      </c>
      <c r="N21" s="55">
        <f t="shared" si="2"/>
        <v>1204.7105263157896</v>
      </c>
      <c r="Q21" s="27">
        <f t="shared" si="3"/>
        <v>12809.21052631579</v>
      </c>
      <c r="R21" s="16">
        <f>1711.43+257.33</f>
        <v>1968.76</v>
      </c>
      <c r="V21" s="27">
        <f t="shared" si="1"/>
        <v>10840.45052631579</v>
      </c>
      <c r="W21" s="31"/>
      <c r="X21" s="9"/>
      <c r="Y21" s="9"/>
      <c r="Z21" s="26" t="s">
        <v>32</v>
      </c>
      <c r="AB21" s="26" t="s">
        <v>33</v>
      </c>
    </row>
    <row r="22" spans="2:36" ht="15.75" x14ac:dyDescent="0.25">
      <c r="B22" s="26">
        <v>17</v>
      </c>
      <c r="C22" s="1" t="s">
        <v>59</v>
      </c>
      <c r="D22" s="2" t="s">
        <v>337</v>
      </c>
      <c r="E22" s="2" t="s">
        <v>61</v>
      </c>
      <c r="F22" s="3" t="s">
        <v>39</v>
      </c>
      <c r="G22" s="3" t="s">
        <v>403</v>
      </c>
      <c r="H22" s="3" t="s">
        <v>31</v>
      </c>
      <c r="I22" s="8">
        <v>4595.95</v>
      </c>
      <c r="J22" s="16"/>
      <c r="K22" s="27"/>
      <c r="L22" s="55">
        <f t="shared" si="0"/>
        <v>755.91282894736855</v>
      </c>
      <c r="M22" s="55">
        <v>604.5</v>
      </c>
      <c r="N22" s="55">
        <f t="shared" si="2"/>
        <v>151.41282894736855</v>
      </c>
      <c r="Q22" s="27">
        <f t="shared" si="3"/>
        <v>5351.8628289473681</v>
      </c>
      <c r="R22" s="16">
        <f>395.94+24.23</f>
        <v>420.17</v>
      </c>
      <c r="V22" s="27">
        <f t="shared" si="1"/>
        <v>4931.6928289473681</v>
      </c>
      <c r="W22" s="31"/>
      <c r="X22" s="45"/>
      <c r="Y22" s="45"/>
      <c r="Z22" s="26" t="s">
        <v>32</v>
      </c>
      <c r="AB22" s="26" t="s">
        <v>33</v>
      </c>
    </row>
    <row r="23" spans="2:36" ht="15.75" x14ac:dyDescent="0.25">
      <c r="B23" s="26">
        <v>18</v>
      </c>
      <c r="C23" s="1" t="s">
        <v>62</v>
      </c>
      <c r="D23" s="2" t="s">
        <v>63</v>
      </c>
      <c r="E23" s="2" t="s">
        <v>64</v>
      </c>
      <c r="F23" s="3" t="s">
        <v>39</v>
      </c>
      <c r="G23" s="3" t="s">
        <v>277</v>
      </c>
      <c r="H23" s="3" t="s">
        <v>36</v>
      </c>
      <c r="I23" s="8">
        <v>2866.5</v>
      </c>
      <c r="J23" s="16"/>
      <c r="K23" s="27"/>
      <c r="L23" s="55">
        <f t="shared" si="0"/>
        <v>471.4638157894737</v>
      </c>
      <c r="M23" s="55">
        <v>604.5</v>
      </c>
      <c r="N23" s="55"/>
      <c r="P23" s="27"/>
      <c r="Q23" s="27">
        <f t="shared" si="3"/>
        <v>3337.9638157894738</v>
      </c>
      <c r="R23" s="16">
        <v>45.12</v>
      </c>
      <c r="V23" s="27">
        <f t="shared" si="1"/>
        <v>3292.8438157894739</v>
      </c>
      <c r="W23" s="31"/>
      <c r="X23" s="3"/>
      <c r="Y23" s="9"/>
      <c r="Z23" s="26" t="s">
        <v>65</v>
      </c>
      <c r="AB23" s="26" t="s">
        <v>33</v>
      </c>
      <c r="AG23" s="57"/>
      <c r="AH23" s="57"/>
      <c r="AI23" s="57"/>
      <c r="AJ23" s="57"/>
    </row>
    <row r="24" spans="2:36" ht="15.75" x14ac:dyDescent="0.25">
      <c r="B24" s="26">
        <v>19</v>
      </c>
      <c r="C24" s="26" t="s">
        <v>66</v>
      </c>
      <c r="D24" s="2" t="s">
        <v>63</v>
      </c>
      <c r="E24" s="2" t="s">
        <v>64</v>
      </c>
      <c r="F24" s="3" t="s">
        <v>39</v>
      </c>
      <c r="G24" s="3" t="s">
        <v>278</v>
      </c>
      <c r="H24" s="3" t="s">
        <v>36</v>
      </c>
      <c r="I24" s="8">
        <v>2293</v>
      </c>
      <c r="J24" s="16">
        <v>40.72</v>
      </c>
      <c r="K24" s="27"/>
      <c r="L24" s="55">
        <f t="shared" si="0"/>
        <v>377.13815789473688</v>
      </c>
      <c r="M24" s="55">
        <v>604.5</v>
      </c>
      <c r="N24" s="55"/>
      <c r="P24" s="27"/>
      <c r="Q24" s="27">
        <f t="shared" si="3"/>
        <v>2710.8581578947369</v>
      </c>
      <c r="R24" s="16"/>
      <c r="V24" s="27">
        <f t="shared" si="1"/>
        <v>2710.8581578947369</v>
      </c>
      <c r="W24" s="31"/>
      <c r="X24" s="21"/>
      <c r="Y24" s="72"/>
      <c r="Z24" s="26" t="s">
        <v>67</v>
      </c>
      <c r="AB24" s="26" t="s">
        <v>33</v>
      </c>
      <c r="AG24" s="57"/>
      <c r="AH24" s="57"/>
      <c r="AI24" s="57"/>
      <c r="AJ24" s="57"/>
    </row>
    <row r="25" spans="2:36" ht="15.75" x14ac:dyDescent="0.25">
      <c r="B25" s="26">
        <v>20</v>
      </c>
      <c r="C25" s="1" t="s">
        <v>68</v>
      </c>
      <c r="D25" s="2" t="s">
        <v>69</v>
      </c>
      <c r="E25" s="2" t="s">
        <v>70</v>
      </c>
      <c r="F25" s="3" t="s">
        <v>39</v>
      </c>
      <c r="G25" s="3" t="s">
        <v>279</v>
      </c>
      <c r="H25" s="3" t="s">
        <v>31</v>
      </c>
      <c r="I25" s="8">
        <v>5159.5</v>
      </c>
      <c r="J25" s="16"/>
      <c r="K25" s="27"/>
      <c r="L25" s="55">
        <f t="shared" si="0"/>
        <v>848.60197368421052</v>
      </c>
      <c r="M25" s="55">
        <v>604.5</v>
      </c>
      <c r="N25" s="55">
        <f t="shared" si="2"/>
        <v>244.10197368421052</v>
      </c>
      <c r="Q25" s="27">
        <f t="shared" si="3"/>
        <v>6008.1019736842109</v>
      </c>
      <c r="R25" s="16">
        <f>490.17+43.74</f>
        <v>533.91</v>
      </c>
      <c r="V25" s="27">
        <f t="shared" si="1"/>
        <v>5474.191973684211</v>
      </c>
      <c r="W25" s="31"/>
      <c r="X25" s="9"/>
      <c r="Y25" s="9"/>
      <c r="Z25" s="26" t="s">
        <v>32</v>
      </c>
      <c r="AB25" s="26" t="s">
        <v>33</v>
      </c>
    </row>
    <row r="26" spans="2:36" ht="15.75" x14ac:dyDescent="0.25">
      <c r="B26" s="26">
        <v>21</v>
      </c>
      <c r="C26" s="1" t="s">
        <v>71</v>
      </c>
      <c r="D26" s="2" t="s">
        <v>72</v>
      </c>
      <c r="E26" s="2" t="s">
        <v>73</v>
      </c>
      <c r="F26" s="3" t="s">
        <v>39</v>
      </c>
      <c r="G26" s="3" t="s">
        <v>280</v>
      </c>
      <c r="H26" s="3" t="s">
        <v>31</v>
      </c>
      <c r="I26" s="8">
        <v>5159.5</v>
      </c>
      <c r="J26" s="16"/>
      <c r="K26" s="27"/>
      <c r="L26" s="55">
        <f t="shared" si="0"/>
        <v>848.60197368421052</v>
      </c>
      <c r="M26" s="55">
        <v>604.5</v>
      </c>
      <c r="N26" s="55">
        <f t="shared" si="2"/>
        <v>244.10197368421052</v>
      </c>
      <c r="Q26" s="27">
        <f t="shared" si="3"/>
        <v>6008.1019736842109</v>
      </c>
      <c r="R26" s="16">
        <f>490.17+43.74</f>
        <v>533.91</v>
      </c>
      <c r="V26" s="27">
        <f t="shared" si="1"/>
        <v>5474.191973684211</v>
      </c>
      <c r="W26" s="31"/>
      <c r="X26" s="9"/>
      <c r="Y26" s="9"/>
      <c r="Z26" s="26" t="s">
        <v>32</v>
      </c>
      <c r="AB26" s="26" t="s">
        <v>33</v>
      </c>
    </row>
    <row r="27" spans="2:36" ht="15.75" x14ac:dyDescent="0.25">
      <c r="B27" s="26">
        <v>22</v>
      </c>
      <c r="C27" s="1" t="s">
        <v>230</v>
      </c>
      <c r="D27" s="2" t="s">
        <v>35</v>
      </c>
      <c r="E27" s="2" t="s">
        <v>73</v>
      </c>
      <c r="F27" s="3" t="s">
        <v>39</v>
      </c>
      <c r="G27" s="3" t="s">
        <v>404</v>
      </c>
      <c r="H27" s="3" t="s">
        <v>36</v>
      </c>
      <c r="I27" s="8">
        <v>2866.5</v>
      </c>
      <c r="J27" s="16"/>
      <c r="K27" s="27"/>
      <c r="L27" s="55">
        <f t="shared" si="0"/>
        <v>471.4638157894737</v>
      </c>
      <c r="M27" s="55">
        <v>604.5</v>
      </c>
      <c r="N27" s="55"/>
      <c r="O27" s="57"/>
      <c r="P27" s="27"/>
      <c r="Q27" s="27">
        <f t="shared" si="3"/>
        <v>3337.9638157894738</v>
      </c>
      <c r="R27" s="16">
        <v>45.12</v>
      </c>
      <c r="V27" s="27">
        <f t="shared" si="1"/>
        <v>3292.8438157894739</v>
      </c>
      <c r="W27" s="26"/>
      <c r="X27" s="19"/>
      <c r="Y27" s="26"/>
      <c r="Z27" s="26" t="s">
        <v>400</v>
      </c>
      <c r="AB27" s="26"/>
      <c r="AG27" s="57"/>
      <c r="AH27" s="57"/>
      <c r="AI27" s="57"/>
      <c r="AJ27" s="57"/>
    </row>
    <row r="28" spans="2:36" ht="15.75" x14ac:dyDescent="0.25">
      <c r="B28" s="26">
        <v>23</v>
      </c>
      <c r="C28" s="26" t="s">
        <v>223</v>
      </c>
      <c r="D28" s="2" t="s">
        <v>405</v>
      </c>
      <c r="E28" s="2" t="s">
        <v>73</v>
      </c>
      <c r="F28" s="3" t="s">
        <v>39</v>
      </c>
      <c r="G28" s="3" t="s">
        <v>432</v>
      </c>
      <c r="H28" s="3" t="s">
        <v>127</v>
      </c>
      <c r="I28" s="5">
        <v>2293</v>
      </c>
      <c r="J28" s="4">
        <v>40.72</v>
      </c>
      <c r="K28" s="27"/>
      <c r="L28" s="55">
        <f t="shared" si="0"/>
        <v>377.13815789473688</v>
      </c>
      <c r="M28" s="55">
        <v>604.5</v>
      </c>
      <c r="N28" s="55"/>
      <c r="Q28" s="27">
        <f t="shared" si="3"/>
        <v>2710.8581578947369</v>
      </c>
      <c r="R28" s="4"/>
      <c r="V28" s="27">
        <f t="shared" si="1"/>
        <v>2710.8581578947369</v>
      </c>
      <c r="W28" s="26"/>
      <c r="X28" s="73"/>
      <c r="Y28" s="26"/>
      <c r="Z28" s="26" t="s">
        <v>400</v>
      </c>
      <c r="AB28" s="26" t="s">
        <v>33</v>
      </c>
    </row>
    <row r="29" spans="2:36" ht="15.75" x14ac:dyDescent="0.25">
      <c r="B29" s="26">
        <v>24</v>
      </c>
      <c r="C29" s="1" t="s">
        <v>74</v>
      </c>
      <c r="D29" s="2" t="s">
        <v>476</v>
      </c>
      <c r="E29" s="2" t="s">
        <v>75</v>
      </c>
      <c r="F29" s="3" t="s">
        <v>39</v>
      </c>
      <c r="G29" s="3" t="s">
        <v>281</v>
      </c>
      <c r="H29" s="3" t="s">
        <v>31</v>
      </c>
      <c r="I29" s="8">
        <v>5159.5</v>
      </c>
      <c r="J29" s="16"/>
      <c r="K29" s="27"/>
      <c r="L29" s="55">
        <f t="shared" si="0"/>
        <v>848.60197368421052</v>
      </c>
      <c r="M29" s="55">
        <v>604.5</v>
      </c>
      <c r="N29" s="55">
        <f t="shared" si="2"/>
        <v>244.10197368421052</v>
      </c>
      <c r="Q29" s="27">
        <f t="shared" si="3"/>
        <v>6008.1019736842109</v>
      </c>
      <c r="R29" s="16">
        <f>490.17+43.74</f>
        <v>533.91</v>
      </c>
      <c r="V29" s="27">
        <f t="shared" si="1"/>
        <v>5474.191973684211</v>
      </c>
      <c r="W29" s="31"/>
      <c r="X29" s="45"/>
      <c r="Y29" s="9"/>
      <c r="Z29" s="26" t="s">
        <v>32</v>
      </c>
      <c r="AB29" s="26" t="s">
        <v>33</v>
      </c>
    </row>
    <row r="30" spans="2:36" ht="15.75" x14ac:dyDescent="0.25">
      <c r="B30" s="26">
        <v>25</v>
      </c>
      <c r="C30" s="2" t="s">
        <v>76</v>
      </c>
      <c r="D30" s="2" t="s">
        <v>77</v>
      </c>
      <c r="E30" s="2" t="s">
        <v>78</v>
      </c>
      <c r="F30" s="3" t="s">
        <v>39</v>
      </c>
      <c r="G30" s="3" t="s">
        <v>282</v>
      </c>
      <c r="H30" s="3" t="s">
        <v>31</v>
      </c>
      <c r="I30" s="8">
        <v>5159.5</v>
      </c>
      <c r="J30" s="16"/>
      <c r="K30" s="27"/>
      <c r="L30" s="55">
        <f t="shared" si="0"/>
        <v>848.60197368421052</v>
      </c>
      <c r="M30" s="55">
        <v>604.5</v>
      </c>
      <c r="N30" s="55">
        <f t="shared" si="2"/>
        <v>244.10197368421052</v>
      </c>
      <c r="Q30" s="27">
        <f t="shared" si="3"/>
        <v>6008.1019736842109</v>
      </c>
      <c r="R30" s="16">
        <f>490.17+43.74</f>
        <v>533.91</v>
      </c>
      <c r="V30" s="27">
        <f t="shared" si="1"/>
        <v>5474.191973684211</v>
      </c>
      <c r="W30" s="31"/>
      <c r="X30" s="45"/>
      <c r="Y30" s="9"/>
      <c r="Z30" s="26" t="s">
        <v>32</v>
      </c>
      <c r="AB30" s="26" t="s">
        <v>33</v>
      </c>
    </row>
    <row r="31" spans="2:36" ht="15.75" x14ac:dyDescent="0.25">
      <c r="B31" s="26">
        <v>26</v>
      </c>
      <c r="C31" s="1" t="s">
        <v>176</v>
      </c>
      <c r="D31" s="2" t="s">
        <v>35</v>
      </c>
      <c r="E31" s="2" t="s">
        <v>78</v>
      </c>
      <c r="F31" s="3" t="s">
        <v>39</v>
      </c>
      <c r="G31" s="3" t="s">
        <v>283</v>
      </c>
      <c r="H31" s="3" t="s">
        <v>36</v>
      </c>
      <c r="I31" s="5">
        <v>2752</v>
      </c>
      <c r="J31" s="26"/>
      <c r="K31" s="26"/>
      <c r="L31" s="55">
        <f t="shared" si="0"/>
        <v>452.63157894736844</v>
      </c>
      <c r="M31" s="55">
        <v>604.5</v>
      </c>
      <c r="N31" s="55"/>
      <c r="O31" s="26"/>
      <c r="P31" s="26"/>
      <c r="Q31" s="27">
        <f t="shared" si="3"/>
        <v>3204.6315789473683</v>
      </c>
      <c r="R31" s="4">
        <v>32.67</v>
      </c>
      <c r="S31" s="27"/>
      <c r="T31" s="27"/>
      <c r="U31" s="27"/>
      <c r="V31" s="27">
        <f t="shared" si="1"/>
        <v>3171.9615789473683</v>
      </c>
      <c r="W31" s="31"/>
      <c r="X31" s="56"/>
      <c r="Y31" s="3"/>
      <c r="Z31" s="26" t="s">
        <v>182</v>
      </c>
      <c r="AA31" s="26"/>
      <c r="AB31" s="26" t="s">
        <v>33</v>
      </c>
    </row>
    <row r="32" spans="2:36" ht="15.75" x14ac:dyDescent="0.25">
      <c r="B32" s="26">
        <v>27</v>
      </c>
      <c r="C32" s="1" t="s">
        <v>86</v>
      </c>
      <c r="D32" s="2" t="s">
        <v>69</v>
      </c>
      <c r="E32" s="2" t="s">
        <v>87</v>
      </c>
      <c r="F32" s="3" t="s">
        <v>39</v>
      </c>
      <c r="G32" s="3" t="s">
        <v>284</v>
      </c>
      <c r="H32" s="3" t="s">
        <v>31</v>
      </c>
      <c r="I32" s="5">
        <v>6933.9</v>
      </c>
      <c r="J32" s="4"/>
      <c r="K32" s="27"/>
      <c r="L32" s="55">
        <f t="shared" si="0"/>
        <v>1140.4440789473683</v>
      </c>
      <c r="M32" s="55">
        <v>604.5</v>
      </c>
      <c r="N32" s="55">
        <f t="shared" si="2"/>
        <v>535.94407894736833</v>
      </c>
      <c r="Q32" s="27">
        <f t="shared" si="3"/>
        <v>8074.344078947368</v>
      </c>
      <c r="R32" s="4">
        <f>842.91+114.48</f>
        <v>957.39</v>
      </c>
      <c r="V32" s="27">
        <f t="shared" si="1"/>
        <v>7116.9540789473676</v>
      </c>
      <c r="W32" s="31"/>
      <c r="X32" s="9"/>
      <c r="Y32" s="9"/>
      <c r="Z32" s="26" t="s">
        <v>32</v>
      </c>
      <c r="AB32" s="26" t="s">
        <v>33</v>
      </c>
    </row>
    <row r="33" spans="2:38" ht="15.75" x14ac:dyDescent="0.25">
      <c r="B33" s="26">
        <v>28</v>
      </c>
      <c r="C33" s="1" t="s">
        <v>83</v>
      </c>
      <c r="D33" s="2" t="s">
        <v>35</v>
      </c>
      <c r="E33" s="2" t="s">
        <v>87</v>
      </c>
      <c r="F33" s="3" t="s">
        <v>39</v>
      </c>
      <c r="G33" s="3" t="s">
        <v>285</v>
      </c>
      <c r="H33" s="3" t="s">
        <v>36</v>
      </c>
      <c r="I33" s="5">
        <v>2866.5</v>
      </c>
      <c r="J33" s="4"/>
      <c r="K33" s="27"/>
      <c r="L33" s="55">
        <f t="shared" si="0"/>
        <v>471.4638157894737</v>
      </c>
      <c r="M33" s="55">
        <v>604.5</v>
      </c>
      <c r="N33" s="55"/>
      <c r="P33" s="27"/>
      <c r="Q33" s="27">
        <f t="shared" si="3"/>
        <v>3337.9638157894738</v>
      </c>
      <c r="R33" s="4">
        <v>45.12</v>
      </c>
      <c r="V33" s="27">
        <f t="shared" ref="V33" si="5">SUM(Q33-R33-S33-T33-U33)</f>
        <v>3292.8438157894739</v>
      </c>
      <c r="W33" s="31"/>
      <c r="X33" s="21"/>
      <c r="Y33" s="45"/>
      <c r="Z33" s="26" t="s">
        <v>85</v>
      </c>
      <c r="AB33" s="26" t="s">
        <v>33</v>
      </c>
      <c r="AG33" s="57"/>
      <c r="AH33" s="57"/>
      <c r="AI33" s="57"/>
      <c r="AJ33" s="57"/>
    </row>
    <row r="34" spans="2:38" ht="15.75" x14ac:dyDescent="0.25">
      <c r="B34" s="26">
        <v>29</v>
      </c>
      <c r="C34" s="1" t="s">
        <v>88</v>
      </c>
      <c r="D34" s="2" t="s">
        <v>77</v>
      </c>
      <c r="E34" s="2" t="s">
        <v>350</v>
      </c>
      <c r="F34" s="3" t="s">
        <v>39</v>
      </c>
      <c r="G34" s="3" t="s">
        <v>286</v>
      </c>
      <c r="H34" s="3" t="s">
        <v>31</v>
      </c>
      <c r="I34" s="5">
        <v>5159.5</v>
      </c>
      <c r="J34" s="4"/>
      <c r="K34" s="27"/>
      <c r="L34" s="55">
        <f t="shared" si="0"/>
        <v>848.60197368421052</v>
      </c>
      <c r="M34" s="55">
        <v>604.5</v>
      </c>
      <c r="N34" s="55">
        <f t="shared" si="2"/>
        <v>244.10197368421052</v>
      </c>
      <c r="Q34" s="27">
        <f t="shared" si="3"/>
        <v>6008.1019736842109</v>
      </c>
      <c r="R34" s="4">
        <f>490.17+43.74</f>
        <v>533.91</v>
      </c>
      <c r="V34" s="27">
        <f t="shared" si="1"/>
        <v>5474.191973684211</v>
      </c>
      <c r="W34" s="31"/>
      <c r="X34" s="9"/>
      <c r="Y34" s="9"/>
      <c r="Z34" s="26" t="s">
        <v>32</v>
      </c>
      <c r="AB34" s="26" t="s">
        <v>33</v>
      </c>
    </row>
    <row r="35" spans="2:38" ht="15.75" x14ac:dyDescent="0.25">
      <c r="B35" s="26">
        <v>30</v>
      </c>
      <c r="C35" s="1" t="s">
        <v>89</v>
      </c>
      <c r="D35" s="2" t="s">
        <v>69</v>
      </c>
      <c r="E35" s="2" t="s">
        <v>351</v>
      </c>
      <c r="F35" s="3" t="s">
        <v>39</v>
      </c>
      <c r="G35" s="3" t="s">
        <v>402</v>
      </c>
      <c r="H35" s="3" t="s">
        <v>31</v>
      </c>
      <c r="I35" s="5">
        <v>4200</v>
      </c>
      <c r="J35" s="4"/>
      <c r="K35" s="27"/>
      <c r="L35" s="55">
        <f t="shared" si="0"/>
        <v>690.78947368421052</v>
      </c>
      <c r="M35" s="55">
        <v>604.5</v>
      </c>
      <c r="N35" s="55">
        <f t="shared" si="2"/>
        <v>86.28947368421052</v>
      </c>
      <c r="Q35" s="27">
        <f t="shared" si="3"/>
        <v>4890.7894736842109</v>
      </c>
      <c r="R35" s="4">
        <f>335.56+9.39</f>
        <v>344.95</v>
      </c>
      <c r="V35" s="27">
        <f t="shared" si="1"/>
        <v>4545.839473684211</v>
      </c>
      <c r="W35" s="31"/>
      <c r="X35" s="9"/>
      <c r="Y35" s="9"/>
      <c r="Z35" s="26" t="s">
        <v>32</v>
      </c>
      <c r="AB35" s="26" t="s">
        <v>33</v>
      </c>
    </row>
    <row r="36" spans="2:38" ht="15.75" x14ac:dyDescent="0.25">
      <c r="C36" s="44" t="s">
        <v>90</v>
      </c>
      <c r="D36" s="2"/>
      <c r="E36" s="2"/>
      <c r="F36" s="3"/>
      <c r="G36" s="3"/>
      <c r="H36" s="3"/>
      <c r="I36" s="10">
        <f>SUM(I6:I35)</f>
        <v>237040.55</v>
      </c>
      <c r="J36" s="10">
        <f t="shared" ref="J36:U36" si="6">SUM(J6:J35)</f>
        <v>154.86000000000001</v>
      </c>
      <c r="K36" s="10">
        <f t="shared" si="6"/>
        <v>0</v>
      </c>
      <c r="L36" s="10">
        <f>SUM(L6:L35)</f>
        <v>38986.932565789495</v>
      </c>
      <c r="M36" s="10"/>
      <c r="N36" s="10"/>
      <c r="O36" s="10">
        <f>SUM(O6:O35)</f>
        <v>0</v>
      </c>
      <c r="P36" s="10">
        <f t="shared" si="6"/>
        <v>0</v>
      </c>
      <c r="Q36" s="10">
        <f>SUM(Q6:Q35)</f>
        <v>276182.34256578947</v>
      </c>
      <c r="R36" s="10">
        <f>SUM(R6:R35)</f>
        <v>38822.760000000009</v>
      </c>
      <c r="S36" s="10">
        <f t="shared" si="6"/>
        <v>0</v>
      </c>
      <c r="T36" s="10">
        <f t="shared" si="6"/>
        <v>0</v>
      </c>
      <c r="U36" s="10">
        <f t="shared" si="6"/>
        <v>0</v>
      </c>
      <c r="V36" s="10">
        <f>SUM(V6:V35)</f>
        <v>237359.58256578943</v>
      </c>
      <c r="AB36" s="26"/>
    </row>
    <row r="37" spans="2:38" ht="15.75" x14ac:dyDescent="0.25">
      <c r="C37" s="1"/>
      <c r="D37" s="2"/>
      <c r="E37" s="2"/>
      <c r="F37" s="3"/>
      <c r="G37" s="3"/>
      <c r="H37" s="3"/>
      <c r="I37" s="10"/>
      <c r="J37" s="17"/>
      <c r="R37" s="17"/>
      <c r="AB37" s="26"/>
    </row>
    <row r="38" spans="2:38" ht="15.75" x14ac:dyDescent="0.25">
      <c r="C38" s="6" t="s">
        <v>91</v>
      </c>
      <c r="D38" s="1"/>
      <c r="E38" s="1"/>
      <c r="F38" s="1"/>
      <c r="G38" s="1"/>
      <c r="H38" s="1"/>
      <c r="I38" s="1"/>
      <c r="J38" s="1"/>
      <c r="R38" s="1"/>
      <c r="AB38" s="26"/>
    </row>
    <row r="39" spans="2:38" ht="15.75" x14ac:dyDescent="0.25">
      <c r="B39" s="26">
        <v>31</v>
      </c>
      <c r="C39" s="1" t="s">
        <v>92</v>
      </c>
      <c r="D39" s="2" t="s">
        <v>93</v>
      </c>
      <c r="E39" s="11" t="s">
        <v>94</v>
      </c>
      <c r="F39" s="9" t="s">
        <v>39</v>
      </c>
      <c r="G39" s="3" t="s">
        <v>287</v>
      </c>
      <c r="H39" s="9" t="s">
        <v>31</v>
      </c>
      <c r="I39" s="8">
        <v>14685.3</v>
      </c>
      <c r="J39" s="18"/>
      <c r="K39" s="27"/>
      <c r="L39" s="55">
        <f>I39*2/30.4*2.5</f>
        <v>2415.3453947368421</v>
      </c>
      <c r="M39" s="55">
        <v>604.5</v>
      </c>
      <c r="N39" s="55">
        <f>L39-M39</f>
        <v>1810.8453947368421</v>
      </c>
      <c r="Q39" s="27">
        <f>I39+J39+K39+L39+O39+P39</f>
        <v>17100.645394736843</v>
      </c>
      <c r="R39" s="18">
        <f>2557.66+425.91</f>
        <v>2983.5699999999997</v>
      </c>
      <c r="V39" s="27">
        <f>SUM(Q39-R39-S39-T39-U39)</f>
        <v>14117.075394736843</v>
      </c>
      <c r="W39" s="31"/>
      <c r="X39" s="9"/>
      <c r="Y39" s="9"/>
      <c r="Z39" s="26" t="s">
        <v>32</v>
      </c>
      <c r="AB39" s="26" t="s">
        <v>33</v>
      </c>
    </row>
    <row r="40" spans="2:38" ht="15.75" x14ac:dyDescent="0.25">
      <c r="B40" s="26">
        <v>32</v>
      </c>
      <c r="C40" s="1" t="s">
        <v>95</v>
      </c>
      <c r="D40" s="2" t="s">
        <v>96</v>
      </c>
      <c r="E40" s="2" t="s">
        <v>91</v>
      </c>
      <c r="F40" s="3" t="s">
        <v>39</v>
      </c>
      <c r="G40" s="3" t="s">
        <v>288</v>
      </c>
      <c r="H40" s="3" t="s">
        <v>80</v>
      </c>
      <c r="I40" s="8">
        <v>4200</v>
      </c>
      <c r="J40" s="16"/>
      <c r="K40" s="27"/>
      <c r="L40" s="55">
        <f t="shared" ref="L40:L49" si="7">I40*2/30.4*2.5</f>
        <v>690.78947368421052</v>
      </c>
      <c r="M40" s="55">
        <v>604.5</v>
      </c>
      <c r="N40" s="55">
        <f t="shared" ref="N40:N49" si="8">L40-M40</f>
        <v>86.28947368421052</v>
      </c>
      <c r="P40" s="27"/>
      <c r="Q40" s="27">
        <f t="shared" ref="Q40:Q49" si="9">I40+J40+K40+L40+O40+P40</f>
        <v>4890.7894736842109</v>
      </c>
      <c r="R40" s="16">
        <f>335.56+9.39</f>
        <v>344.95</v>
      </c>
      <c r="V40" s="27">
        <f t="shared" ref="V40:V49" si="10">SUM(Q40-R40-S40-T40-U40)</f>
        <v>4545.839473684211</v>
      </c>
      <c r="W40" s="31"/>
      <c r="X40" s="45"/>
      <c r="Y40" s="9"/>
      <c r="Z40" s="26" t="s">
        <v>97</v>
      </c>
      <c r="AB40" s="26" t="s">
        <v>33</v>
      </c>
      <c r="AG40" s="57"/>
      <c r="AI40" s="57"/>
      <c r="AJ40" s="57"/>
    </row>
    <row r="41" spans="2:38" ht="15.75" x14ac:dyDescent="0.25">
      <c r="B41" s="26">
        <v>33</v>
      </c>
      <c r="C41" s="1" t="s">
        <v>98</v>
      </c>
      <c r="D41" s="2" t="s">
        <v>96</v>
      </c>
      <c r="E41" s="2" t="s">
        <v>91</v>
      </c>
      <c r="F41" s="3" t="s">
        <v>39</v>
      </c>
      <c r="G41" s="3" t="s">
        <v>289</v>
      </c>
      <c r="H41" s="3" t="s">
        <v>80</v>
      </c>
      <c r="I41" s="8">
        <v>4200</v>
      </c>
      <c r="J41" s="16"/>
      <c r="K41" s="27"/>
      <c r="L41" s="55">
        <f t="shared" si="7"/>
        <v>690.78947368421052</v>
      </c>
      <c r="M41" s="55">
        <v>604.5</v>
      </c>
      <c r="N41" s="55">
        <f t="shared" si="8"/>
        <v>86.28947368421052</v>
      </c>
      <c r="P41" s="27"/>
      <c r="Q41" s="27">
        <f t="shared" si="9"/>
        <v>4890.7894736842109</v>
      </c>
      <c r="R41" s="16">
        <f>335.56+9.39</f>
        <v>344.95</v>
      </c>
      <c r="V41" s="27">
        <f t="shared" si="10"/>
        <v>4545.839473684211</v>
      </c>
      <c r="W41" s="74"/>
      <c r="X41" s="45"/>
      <c r="Y41" s="9"/>
      <c r="Z41" s="26" t="s">
        <v>99</v>
      </c>
      <c r="AB41" s="26" t="s">
        <v>33</v>
      </c>
      <c r="AG41" s="57"/>
      <c r="AI41" s="57"/>
      <c r="AJ41" s="57"/>
    </row>
    <row r="42" spans="2:38" ht="15.75" x14ac:dyDescent="0.25">
      <c r="B42" s="26">
        <v>34</v>
      </c>
      <c r="C42" s="1" t="s">
        <v>100</v>
      </c>
      <c r="D42" s="2" t="s">
        <v>101</v>
      </c>
      <c r="E42" s="2" t="s">
        <v>91</v>
      </c>
      <c r="F42" s="3" t="s">
        <v>39</v>
      </c>
      <c r="G42" s="3" t="s">
        <v>290</v>
      </c>
      <c r="H42" s="3" t="s">
        <v>80</v>
      </c>
      <c r="I42" s="8">
        <v>4200</v>
      </c>
      <c r="J42" s="16"/>
      <c r="K42" s="27"/>
      <c r="L42" s="55">
        <f t="shared" si="7"/>
        <v>690.78947368421052</v>
      </c>
      <c r="M42" s="55">
        <v>604.5</v>
      </c>
      <c r="N42" s="55">
        <f t="shared" si="8"/>
        <v>86.28947368421052</v>
      </c>
      <c r="O42" s="57"/>
      <c r="P42" s="27"/>
      <c r="Q42" s="27">
        <f t="shared" si="9"/>
        <v>4890.7894736842109</v>
      </c>
      <c r="R42" s="16">
        <f>335.56+9.39</f>
        <v>344.95</v>
      </c>
      <c r="V42" s="27">
        <f t="shared" si="10"/>
        <v>4545.839473684211</v>
      </c>
      <c r="W42" s="31"/>
      <c r="X42" s="21"/>
      <c r="Y42" s="9"/>
      <c r="Z42" s="26" t="s">
        <v>102</v>
      </c>
      <c r="AB42" s="26" t="s">
        <v>33</v>
      </c>
      <c r="AG42" s="57"/>
      <c r="AI42" s="57"/>
      <c r="AJ42" s="57"/>
    </row>
    <row r="43" spans="2:38" ht="15.75" x14ac:dyDescent="0.25">
      <c r="B43" s="26">
        <v>35</v>
      </c>
      <c r="C43" s="1" t="s">
        <v>103</v>
      </c>
      <c r="D43" s="2" t="s">
        <v>101</v>
      </c>
      <c r="E43" s="2" t="s">
        <v>91</v>
      </c>
      <c r="F43" s="3" t="s">
        <v>39</v>
      </c>
      <c r="G43" s="3" t="s">
        <v>291</v>
      </c>
      <c r="H43" s="3" t="s">
        <v>80</v>
      </c>
      <c r="I43" s="8">
        <v>4200</v>
      </c>
      <c r="J43" s="16"/>
      <c r="K43" s="27"/>
      <c r="L43" s="55">
        <f t="shared" si="7"/>
        <v>690.78947368421052</v>
      </c>
      <c r="M43" s="55">
        <v>604.5</v>
      </c>
      <c r="N43" s="55">
        <f t="shared" si="8"/>
        <v>86.28947368421052</v>
      </c>
      <c r="Q43" s="27">
        <f t="shared" si="9"/>
        <v>4890.7894736842109</v>
      </c>
      <c r="R43" s="16">
        <f>335.56+9.39</f>
        <v>344.95</v>
      </c>
      <c r="V43" s="27">
        <f t="shared" si="10"/>
        <v>4545.839473684211</v>
      </c>
      <c r="W43" s="31"/>
      <c r="X43" s="9"/>
      <c r="Y43" s="9"/>
      <c r="Z43" s="26" t="s">
        <v>32</v>
      </c>
      <c r="AB43" s="26" t="s">
        <v>33</v>
      </c>
    </row>
    <row r="44" spans="2:38" ht="15.75" x14ac:dyDescent="0.25">
      <c r="B44" s="26">
        <v>36</v>
      </c>
      <c r="C44" s="1" t="s">
        <v>104</v>
      </c>
      <c r="D44" s="2" t="s">
        <v>69</v>
      </c>
      <c r="E44" s="2" t="s">
        <v>105</v>
      </c>
      <c r="F44" s="3" t="s">
        <v>39</v>
      </c>
      <c r="G44" s="3" t="s">
        <v>292</v>
      </c>
      <c r="H44" s="3" t="s">
        <v>31</v>
      </c>
      <c r="I44" s="12">
        <v>5159.5</v>
      </c>
      <c r="J44" s="19"/>
      <c r="K44" s="27"/>
      <c r="L44" s="55">
        <f t="shared" si="7"/>
        <v>848.60197368421052</v>
      </c>
      <c r="M44" s="55">
        <v>604.5</v>
      </c>
      <c r="N44" s="55">
        <f t="shared" si="8"/>
        <v>244.10197368421052</v>
      </c>
      <c r="P44" s="27"/>
      <c r="Q44" s="27">
        <f t="shared" si="9"/>
        <v>6008.1019736842109</v>
      </c>
      <c r="R44" s="19">
        <f>490.17+43.74</f>
        <v>533.91</v>
      </c>
      <c r="V44" s="27">
        <f t="shared" si="10"/>
        <v>5474.191973684211</v>
      </c>
      <c r="W44" s="31"/>
      <c r="X44" s="9"/>
      <c r="Y44" s="9"/>
      <c r="Z44" s="26" t="s">
        <v>32</v>
      </c>
      <c r="AB44" s="26" t="s">
        <v>33</v>
      </c>
    </row>
    <row r="45" spans="2:38" ht="15.75" x14ac:dyDescent="0.25">
      <c r="B45" s="26">
        <v>37</v>
      </c>
      <c r="C45" s="1" t="s">
        <v>352</v>
      </c>
      <c r="D45" s="2" t="s">
        <v>35</v>
      </c>
      <c r="E45" s="2" t="s">
        <v>105</v>
      </c>
      <c r="F45" s="3" t="s">
        <v>39</v>
      </c>
      <c r="G45" s="3" t="s">
        <v>353</v>
      </c>
      <c r="H45" s="3" t="s">
        <v>36</v>
      </c>
      <c r="I45" s="12">
        <v>2866.5</v>
      </c>
      <c r="J45" s="19"/>
      <c r="K45" s="27"/>
      <c r="L45" s="55">
        <f t="shared" si="7"/>
        <v>471.4638157894737</v>
      </c>
      <c r="M45" s="55">
        <v>604.5</v>
      </c>
      <c r="N45" s="55"/>
      <c r="P45" s="27"/>
      <c r="Q45" s="27">
        <f t="shared" si="9"/>
        <v>3337.9638157894738</v>
      </c>
      <c r="R45" s="19">
        <v>45.12</v>
      </c>
      <c r="V45" s="27">
        <f t="shared" si="10"/>
        <v>3292.8438157894739</v>
      </c>
      <c r="W45" s="31"/>
      <c r="X45" s="3"/>
      <c r="Y45" s="9"/>
      <c r="Z45" s="26" t="s">
        <v>362</v>
      </c>
      <c r="AB45" s="26" t="s">
        <v>33</v>
      </c>
    </row>
    <row r="46" spans="2:38" ht="15.75" x14ac:dyDescent="0.25">
      <c r="B46" s="26">
        <v>38</v>
      </c>
      <c r="C46" s="1" t="s">
        <v>334</v>
      </c>
      <c r="D46" s="2" t="s">
        <v>35</v>
      </c>
      <c r="E46" s="2" t="s">
        <v>105</v>
      </c>
      <c r="F46" s="3" t="s">
        <v>39</v>
      </c>
      <c r="G46" s="3" t="s">
        <v>332</v>
      </c>
      <c r="H46" s="3" t="s">
        <v>36</v>
      </c>
      <c r="I46" s="8">
        <v>2866.5</v>
      </c>
      <c r="J46" s="16"/>
      <c r="K46" s="27"/>
      <c r="L46" s="55">
        <f t="shared" si="7"/>
        <v>471.4638157894737</v>
      </c>
      <c r="M46" s="55">
        <v>604.5</v>
      </c>
      <c r="N46" s="55"/>
      <c r="O46" s="55"/>
      <c r="P46" s="27"/>
      <c r="Q46" s="27">
        <f t="shared" si="9"/>
        <v>3337.9638157894738</v>
      </c>
      <c r="R46" s="16">
        <v>45.12</v>
      </c>
      <c r="V46" s="27">
        <f t="shared" si="10"/>
        <v>3292.8438157894739</v>
      </c>
      <c r="W46" s="31"/>
      <c r="X46" s="3"/>
      <c r="Y46" s="3"/>
      <c r="Z46" s="26" t="s">
        <v>333</v>
      </c>
      <c r="AB46" s="26" t="s">
        <v>33</v>
      </c>
      <c r="AF46" s="57"/>
      <c r="AG46" s="57"/>
      <c r="AH46" s="57"/>
      <c r="AI46" s="57"/>
      <c r="AJ46" s="57"/>
      <c r="AK46" s="57"/>
      <c r="AL46" s="57"/>
    </row>
    <row r="47" spans="2:38" ht="15.75" x14ac:dyDescent="0.25">
      <c r="B47" s="26">
        <v>39</v>
      </c>
      <c r="C47" s="1" t="s">
        <v>106</v>
      </c>
      <c r="D47" s="2" t="s">
        <v>107</v>
      </c>
      <c r="E47" s="2" t="s">
        <v>108</v>
      </c>
      <c r="F47" s="3" t="s">
        <v>39</v>
      </c>
      <c r="G47" s="3" t="s">
        <v>293</v>
      </c>
      <c r="H47" s="3" t="s">
        <v>31</v>
      </c>
      <c r="I47" s="12">
        <v>6933.9</v>
      </c>
      <c r="J47" s="19"/>
      <c r="K47" s="27"/>
      <c r="L47" s="55">
        <f t="shared" si="7"/>
        <v>1140.4440789473683</v>
      </c>
      <c r="M47" s="55">
        <v>604.5</v>
      </c>
      <c r="N47" s="55">
        <f t="shared" si="8"/>
        <v>535.94407894736833</v>
      </c>
      <c r="Q47" s="27">
        <f t="shared" si="9"/>
        <v>8074.344078947368</v>
      </c>
      <c r="R47" s="19">
        <f>842.91+114.48</f>
        <v>957.39</v>
      </c>
      <c r="V47" s="27">
        <f t="shared" si="10"/>
        <v>7116.9540789473676</v>
      </c>
      <c r="W47" s="31"/>
      <c r="X47" s="3"/>
      <c r="Y47" s="9"/>
      <c r="Z47" s="26" t="s">
        <v>32</v>
      </c>
      <c r="AB47" s="26" t="s">
        <v>33</v>
      </c>
    </row>
    <row r="48" spans="2:38" ht="15.75" x14ac:dyDescent="0.25">
      <c r="B48" s="26">
        <v>40</v>
      </c>
      <c r="C48" s="1" t="s">
        <v>109</v>
      </c>
      <c r="D48" s="2" t="s">
        <v>69</v>
      </c>
      <c r="E48" s="2" t="s">
        <v>110</v>
      </c>
      <c r="F48" s="3" t="s">
        <v>39</v>
      </c>
      <c r="G48" s="3" t="s">
        <v>294</v>
      </c>
      <c r="H48" s="3" t="s">
        <v>31</v>
      </c>
      <c r="I48" s="12">
        <v>5159.5</v>
      </c>
      <c r="J48" s="19"/>
      <c r="K48" s="27"/>
      <c r="L48" s="55">
        <f t="shared" si="7"/>
        <v>848.60197368421052</v>
      </c>
      <c r="M48" s="55">
        <v>604.5</v>
      </c>
      <c r="N48" s="55">
        <f t="shared" si="8"/>
        <v>244.10197368421052</v>
      </c>
      <c r="Q48" s="27">
        <f t="shared" si="9"/>
        <v>6008.1019736842109</v>
      </c>
      <c r="R48" s="19">
        <f>490.17+43.74</f>
        <v>533.91</v>
      </c>
      <c r="V48" s="27">
        <f t="shared" si="10"/>
        <v>5474.191973684211</v>
      </c>
      <c r="W48" s="31"/>
      <c r="X48" s="21"/>
      <c r="Y48" s="45"/>
      <c r="Z48" s="26" t="s">
        <v>32</v>
      </c>
      <c r="AB48" s="26" t="s">
        <v>33</v>
      </c>
    </row>
    <row r="49" spans="2:39" ht="15.75" x14ac:dyDescent="0.25">
      <c r="B49" s="26">
        <v>41</v>
      </c>
      <c r="C49" s="1" t="s">
        <v>111</v>
      </c>
      <c r="D49" s="2" t="s">
        <v>112</v>
      </c>
      <c r="E49" s="2" t="s">
        <v>110</v>
      </c>
      <c r="F49" s="3" t="s">
        <v>39</v>
      </c>
      <c r="G49" s="3" t="s">
        <v>295</v>
      </c>
      <c r="H49" s="3" t="s">
        <v>80</v>
      </c>
      <c r="I49" s="8">
        <v>3866.5</v>
      </c>
      <c r="J49" s="16"/>
      <c r="K49" s="27"/>
      <c r="L49" s="55">
        <f t="shared" si="7"/>
        <v>635.9375</v>
      </c>
      <c r="M49" s="55">
        <v>604.5</v>
      </c>
      <c r="N49" s="55">
        <f t="shared" si="8"/>
        <v>31.4375</v>
      </c>
      <c r="Q49" s="27">
        <f t="shared" si="9"/>
        <v>4502.4375</v>
      </c>
      <c r="R49" s="16">
        <f>299.27+3.42</f>
        <v>302.69</v>
      </c>
      <c r="V49" s="27">
        <f t="shared" si="10"/>
        <v>4199.7475000000004</v>
      </c>
      <c r="W49" s="31"/>
      <c r="X49" s="21"/>
      <c r="Y49" s="9"/>
      <c r="Z49" s="26" t="s">
        <v>339</v>
      </c>
      <c r="AB49" s="26" t="s">
        <v>33</v>
      </c>
    </row>
    <row r="50" spans="2:39" ht="15.75" x14ac:dyDescent="0.25">
      <c r="C50" s="44" t="s">
        <v>113</v>
      </c>
      <c r="D50" s="2"/>
      <c r="E50" s="2"/>
      <c r="F50" s="3"/>
      <c r="G50" s="3"/>
      <c r="H50" s="3"/>
      <c r="I50" s="14">
        <f>SUM(I39:I49)</f>
        <v>58337.700000000004</v>
      </c>
      <c r="J50" s="14">
        <f t="shared" ref="J50:U50" si="11">SUM(J39:J49)</f>
        <v>0</v>
      </c>
      <c r="K50" s="14">
        <f t="shared" si="11"/>
        <v>0</v>
      </c>
      <c r="L50" s="14">
        <f>SUM(L39:L49)</f>
        <v>9595.0164473684199</v>
      </c>
      <c r="M50" s="14"/>
      <c r="N50" s="14"/>
      <c r="O50" s="14">
        <f>SUM(O39:O49)</f>
        <v>0</v>
      </c>
      <c r="P50" s="14">
        <f t="shared" si="11"/>
        <v>0</v>
      </c>
      <c r="Q50" s="14">
        <f>SUM(Q39:Q49)</f>
        <v>67932.716447368424</v>
      </c>
      <c r="R50" s="14">
        <f>SUM(R39:R49)</f>
        <v>6781.5099999999984</v>
      </c>
      <c r="S50" s="14">
        <f t="shared" si="11"/>
        <v>0</v>
      </c>
      <c r="T50" s="14">
        <f t="shared" si="11"/>
        <v>0</v>
      </c>
      <c r="U50" s="14">
        <f t="shared" si="11"/>
        <v>0</v>
      </c>
      <c r="V50" s="14">
        <f>SUM(V39:V49)</f>
        <v>61151.206447368408</v>
      </c>
    </row>
    <row r="51" spans="2:39" ht="15.75" x14ac:dyDescent="0.25">
      <c r="C51" s="1"/>
      <c r="D51" s="2"/>
      <c r="E51" s="2"/>
      <c r="F51" s="3"/>
      <c r="G51" s="3"/>
      <c r="H51" s="13"/>
      <c r="I51" s="14"/>
      <c r="J51" s="20"/>
      <c r="R51" s="20"/>
    </row>
    <row r="52" spans="2:39" ht="15.75" x14ac:dyDescent="0.25">
      <c r="C52" s="6" t="s">
        <v>114</v>
      </c>
      <c r="D52" s="1"/>
      <c r="E52" s="1"/>
      <c r="F52" s="1"/>
      <c r="G52" s="1"/>
      <c r="H52" s="15"/>
      <c r="I52" s="15"/>
      <c r="J52" s="15"/>
      <c r="R52" s="15"/>
    </row>
    <row r="53" spans="2:39" ht="15.75" x14ac:dyDescent="0.25">
      <c r="B53" s="26">
        <v>42</v>
      </c>
      <c r="C53" s="1" t="s">
        <v>115</v>
      </c>
      <c r="D53" s="2" t="s">
        <v>69</v>
      </c>
      <c r="E53" s="2" t="s">
        <v>114</v>
      </c>
      <c r="F53" s="3" t="s">
        <v>39</v>
      </c>
      <c r="G53" s="3" t="s">
        <v>296</v>
      </c>
      <c r="H53" s="3" t="s">
        <v>31</v>
      </c>
      <c r="I53" s="5">
        <v>6933.9</v>
      </c>
      <c r="J53" s="4"/>
      <c r="K53" s="27"/>
      <c r="L53" s="55">
        <f>I53*2/30.4*2.5</f>
        <v>1140.4440789473683</v>
      </c>
      <c r="M53" s="55">
        <v>604.5</v>
      </c>
      <c r="N53" s="55">
        <f>L53-M53</f>
        <v>535.94407894736833</v>
      </c>
      <c r="Q53" s="27">
        <f>I53+J53+K53+L53+O53+P53</f>
        <v>8074.344078947368</v>
      </c>
      <c r="R53" s="4">
        <f>842.91+114.48</f>
        <v>957.39</v>
      </c>
      <c r="V53" s="27">
        <f>+Q53-R53-S53-T53-U53</f>
        <v>7116.9540789473676</v>
      </c>
      <c r="X53" s="9"/>
      <c r="Y53" s="9"/>
      <c r="Z53" s="26" t="s">
        <v>32</v>
      </c>
      <c r="AB53" s="26" t="s">
        <v>116</v>
      </c>
    </row>
    <row r="54" spans="2:39" ht="15.75" x14ac:dyDescent="0.25">
      <c r="B54" s="26">
        <v>43</v>
      </c>
      <c r="C54" s="1" t="s">
        <v>79</v>
      </c>
      <c r="D54" s="2" t="s">
        <v>35</v>
      </c>
      <c r="E54" s="2" t="s">
        <v>114</v>
      </c>
      <c r="F54" s="3" t="s">
        <v>39</v>
      </c>
      <c r="G54" s="3" t="s">
        <v>393</v>
      </c>
      <c r="H54" s="9" t="s">
        <v>80</v>
      </c>
      <c r="I54" s="5">
        <v>3866.5</v>
      </c>
      <c r="J54" s="4"/>
      <c r="K54" s="27"/>
      <c r="L54" s="55">
        <f t="shared" ref="L54:L57" si="12">I54*2/30.4*2.5</f>
        <v>635.9375</v>
      </c>
      <c r="M54" s="55">
        <v>604.5</v>
      </c>
      <c r="N54" s="55">
        <f t="shared" ref="N54" si="13">L54-M54</f>
        <v>31.4375</v>
      </c>
      <c r="P54" s="27"/>
      <c r="Q54" s="27">
        <f t="shared" ref="Q54:Q57" si="14">I54+J54+K54+L54+O54+P54</f>
        <v>4502.4375</v>
      </c>
      <c r="R54" s="4">
        <f>299.27+3.42</f>
        <v>302.69</v>
      </c>
      <c r="V54" s="27">
        <f t="shared" ref="V54:V57" si="15">+Q54-R54-S54-T54-U54</f>
        <v>4199.7475000000004</v>
      </c>
      <c r="W54" s="31"/>
      <c r="X54" s="53"/>
      <c r="Y54" s="9"/>
      <c r="Z54" s="26" t="s">
        <v>81</v>
      </c>
      <c r="AB54" s="26" t="s">
        <v>33</v>
      </c>
      <c r="AG54" s="57"/>
      <c r="AH54" s="57"/>
      <c r="AI54" s="57"/>
      <c r="AJ54" s="57"/>
    </row>
    <row r="55" spans="2:39" ht="15.75" x14ac:dyDescent="0.25">
      <c r="B55" s="26">
        <v>44</v>
      </c>
      <c r="C55" s="1" t="s">
        <v>258</v>
      </c>
      <c r="D55" s="2" t="s">
        <v>347</v>
      </c>
      <c r="E55" s="2" t="s">
        <v>114</v>
      </c>
      <c r="F55" s="3" t="s">
        <v>39</v>
      </c>
      <c r="G55" s="3" t="s">
        <v>394</v>
      </c>
      <c r="H55" s="3" t="s">
        <v>36</v>
      </c>
      <c r="I55" s="5">
        <v>2866.5</v>
      </c>
      <c r="J55" s="4"/>
      <c r="K55" s="27"/>
      <c r="L55" s="55">
        <f t="shared" si="12"/>
        <v>471.4638157894737</v>
      </c>
      <c r="M55" s="55">
        <v>604.5</v>
      </c>
      <c r="N55" s="55"/>
      <c r="Q55" s="27">
        <f t="shared" si="14"/>
        <v>3337.9638157894738</v>
      </c>
      <c r="R55" s="4">
        <v>45.12</v>
      </c>
      <c r="V55" s="27">
        <f t="shared" si="15"/>
        <v>3292.8438157894739</v>
      </c>
      <c r="W55" s="26"/>
      <c r="X55" s="9"/>
      <c r="Y55" s="45"/>
      <c r="Z55" s="26" t="s">
        <v>259</v>
      </c>
      <c r="AB55" s="26" t="s">
        <v>116</v>
      </c>
      <c r="AG55" s="57"/>
      <c r="AH55" s="57"/>
      <c r="AI55" s="57"/>
      <c r="AJ55" s="57"/>
      <c r="AK55" s="57"/>
      <c r="AL55" s="57"/>
      <c r="AM55" s="57"/>
    </row>
    <row r="56" spans="2:39" ht="15.75" x14ac:dyDescent="0.25">
      <c r="B56" s="26">
        <v>45</v>
      </c>
      <c r="C56" s="1" t="s">
        <v>231</v>
      </c>
      <c r="D56" s="2" t="s">
        <v>347</v>
      </c>
      <c r="E56" s="2" t="s">
        <v>114</v>
      </c>
      <c r="F56" s="3" t="s">
        <v>39</v>
      </c>
      <c r="G56" s="3" t="s">
        <v>409</v>
      </c>
      <c r="H56" s="3" t="s">
        <v>36</v>
      </c>
      <c r="I56" s="5">
        <v>2752</v>
      </c>
      <c r="J56" s="4"/>
      <c r="K56" s="27"/>
      <c r="L56" s="55">
        <f t="shared" si="12"/>
        <v>452.63157894736844</v>
      </c>
      <c r="M56" s="55">
        <v>604.5</v>
      </c>
      <c r="N56" s="55"/>
      <c r="Q56" s="27">
        <f t="shared" si="14"/>
        <v>3204.6315789473683</v>
      </c>
      <c r="R56" s="4">
        <v>32.67</v>
      </c>
      <c r="V56" s="27">
        <f t="shared" si="15"/>
        <v>3171.9615789473683</v>
      </c>
      <c r="W56" s="26"/>
      <c r="X56" s="19"/>
      <c r="Y56" s="26"/>
      <c r="Z56" s="26" t="s">
        <v>400</v>
      </c>
      <c r="AB56" s="26" t="s">
        <v>116</v>
      </c>
      <c r="AG56" s="57"/>
      <c r="AH56" s="57"/>
      <c r="AI56" s="57"/>
      <c r="AJ56" s="57"/>
      <c r="AK56" s="57"/>
      <c r="AL56" s="57"/>
      <c r="AM56" s="57"/>
    </row>
    <row r="57" spans="2:39" ht="15.75" x14ac:dyDescent="0.25">
      <c r="B57" s="26">
        <v>46</v>
      </c>
      <c r="C57" s="1" t="s">
        <v>330</v>
      </c>
      <c r="D57" s="1" t="s">
        <v>451</v>
      </c>
      <c r="E57" s="2" t="s">
        <v>114</v>
      </c>
      <c r="F57" s="3" t="s">
        <v>39</v>
      </c>
      <c r="G57" s="3" t="s">
        <v>439</v>
      </c>
      <c r="H57" s="3" t="s">
        <v>127</v>
      </c>
      <c r="I57" s="5">
        <v>2508.5</v>
      </c>
      <c r="J57" s="4">
        <v>8.83</v>
      </c>
      <c r="K57" s="27"/>
      <c r="L57" s="55">
        <f t="shared" si="12"/>
        <v>412.58223684210526</v>
      </c>
      <c r="M57" s="55">
        <v>604.5</v>
      </c>
      <c r="N57" s="55"/>
      <c r="P57" s="27"/>
      <c r="Q57" s="27">
        <f t="shared" si="14"/>
        <v>2929.9122368421054</v>
      </c>
      <c r="R57" s="4"/>
      <c r="V57" s="27">
        <f t="shared" si="15"/>
        <v>2929.9122368421054</v>
      </c>
      <c r="W57" s="31"/>
      <c r="X57" s="45"/>
      <c r="Y57" s="45"/>
      <c r="Z57" s="26" t="s">
        <v>354</v>
      </c>
      <c r="AB57" s="26" t="s">
        <v>33</v>
      </c>
      <c r="AG57" s="57"/>
      <c r="AH57" s="57"/>
      <c r="AI57" s="57"/>
      <c r="AJ57" s="57"/>
      <c r="AK57" s="57"/>
      <c r="AL57" s="57"/>
    </row>
    <row r="58" spans="2:39" ht="15.75" x14ac:dyDescent="0.25">
      <c r="C58" s="44" t="s">
        <v>117</v>
      </c>
      <c r="D58" s="2"/>
      <c r="E58" s="2"/>
      <c r="F58" s="3"/>
      <c r="G58" s="3"/>
      <c r="H58" s="3"/>
      <c r="I58" s="10">
        <f>SUM(I53:I57)</f>
        <v>18927.400000000001</v>
      </c>
      <c r="J58" s="10">
        <f>SUM(J53:J57)</f>
        <v>8.83</v>
      </c>
      <c r="K58" s="10">
        <f t="shared" ref="K58:P58" si="16">SUM(K53:K57)</f>
        <v>0</v>
      </c>
      <c r="L58" s="10">
        <f t="shared" si="16"/>
        <v>3113.0592105263158</v>
      </c>
      <c r="M58" s="10"/>
      <c r="N58" s="10"/>
      <c r="O58" s="10">
        <f t="shared" si="16"/>
        <v>0</v>
      </c>
      <c r="P58" s="10">
        <f t="shared" si="16"/>
        <v>0</v>
      </c>
      <c r="Q58" s="10">
        <f>SUM(Q53:Q57)</f>
        <v>22049.289210526313</v>
      </c>
      <c r="R58" s="10">
        <f>SUM(R53:R57)</f>
        <v>1337.87</v>
      </c>
      <c r="S58" s="10">
        <f t="shared" ref="S58:U58" si="17">SUM(S53:S55)</f>
        <v>0</v>
      </c>
      <c r="T58" s="10">
        <f t="shared" si="17"/>
        <v>0</v>
      </c>
      <c r="U58" s="10">
        <f t="shared" si="17"/>
        <v>0</v>
      </c>
      <c r="V58" s="10">
        <f>SUM(V53:V57)</f>
        <v>20711.419210526317</v>
      </c>
    </row>
    <row r="59" spans="2:39" ht="15.75" x14ac:dyDescent="0.25">
      <c r="C59" s="1"/>
      <c r="D59" s="2"/>
      <c r="E59" s="2"/>
      <c r="F59" s="3"/>
      <c r="G59" s="3"/>
      <c r="H59" s="3"/>
      <c r="I59" s="5"/>
      <c r="J59" s="4"/>
      <c r="R59" s="4"/>
    </row>
    <row r="60" spans="2:39" ht="15.75" x14ac:dyDescent="0.25">
      <c r="B60" s="26"/>
      <c r="C60" s="6" t="s">
        <v>118</v>
      </c>
      <c r="D60" s="1"/>
      <c r="E60" s="1"/>
      <c r="F60" s="1"/>
      <c r="G60" s="1"/>
      <c r="H60" s="1"/>
      <c r="I60" s="1"/>
      <c r="J60" s="1"/>
      <c r="L60" s="26"/>
      <c r="M60" s="26"/>
      <c r="N60" s="26"/>
      <c r="R60" s="1"/>
    </row>
    <row r="61" spans="2:39" ht="15.75" x14ac:dyDescent="0.25">
      <c r="B61" s="26">
        <v>47</v>
      </c>
      <c r="C61" s="1" t="s">
        <v>119</v>
      </c>
      <c r="D61" s="2" t="s">
        <v>69</v>
      </c>
      <c r="E61" s="2" t="s">
        <v>120</v>
      </c>
      <c r="F61" s="3" t="s">
        <v>39</v>
      </c>
      <c r="G61" s="3" t="s">
        <v>297</v>
      </c>
      <c r="H61" s="3" t="s">
        <v>31</v>
      </c>
      <c r="I61" s="5">
        <v>5159.5</v>
      </c>
      <c r="J61" s="4"/>
      <c r="K61" s="27"/>
      <c r="L61" s="27">
        <f>I61*2/30.4*2.5</f>
        <v>848.60197368421052</v>
      </c>
      <c r="M61" s="27">
        <v>604.5</v>
      </c>
      <c r="N61" s="27">
        <f>L61-M61</f>
        <v>244.10197368421052</v>
      </c>
      <c r="Q61" s="27">
        <f t="shared" ref="Q61:Q91" si="18">SUM(I61:P61)</f>
        <v>6856.7039473684217</v>
      </c>
      <c r="R61" s="4">
        <f>490.17+43.74</f>
        <v>533.91</v>
      </c>
      <c r="V61" s="27">
        <f t="shared" ref="V61:V62" si="19">SUM(Q61-R61-S61-T61-U61)</f>
        <v>6322.7939473684219</v>
      </c>
      <c r="W61" s="31"/>
      <c r="X61" s="21"/>
      <c r="Y61" s="9"/>
      <c r="Z61" s="26" t="s">
        <v>32</v>
      </c>
      <c r="AB61" s="26" t="s">
        <v>33</v>
      </c>
    </row>
    <row r="62" spans="2:39" ht="15.75" x14ac:dyDescent="0.25">
      <c r="B62" s="26">
        <v>48</v>
      </c>
      <c r="C62" s="1" t="s">
        <v>136</v>
      </c>
      <c r="D62" s="2" t="s">
        <v>35</v>
      </c>
      <c r="E62" s="2" t="s">
        <v>120</v>
      </c>
      <c r="F62" s="3" t="s">
        <v>39</v>
      </c>
      <c r="G62" s="3" t="s">
        <v>298</v>
      </c>
      <c r="H62" s="3" t="s">
        <v>36</v>
      </c>
      <c r="I62" s="8">
        <v>2866.5</v>
      </c>
      <c r="J62" s="16"/>
      <c r="K62" s="27"/>
      <c r="L62" s="27">
        <f t="shared" ref="L62:L116" si="20">I62*2/30.4*2.5</f>
        <v>471.4638157894737</v>
      </c>
      <c r="M62" s="27">
        <v>604.5</v>
      </c>
      <c r="N62" s="27"/>
      <c r="P62" s="27"/>
      <c r="Q62" s="27">
        <f t="shared" si="18"/>
        <v>3942.4638157894738</v>
      </c>
      <c r="R62" s="16">
        <v>45.12</v>
      </c>
      <c r="V62" s="27">
        <f t="shared" si="19"/>
        <v>3897.3438157894739</v>
      </c>
      <c r="W62" s="31"/>
      <c r="X62" s="21"/>
      <c r="Y62" s="9"/>
      <c r="Z62" s="26" t="s">
        <v>363</v>
      </c>
      <c r="AB62" s="26" t="s">
        <v>33</v>
      </c>
      <c r="AG62" s="57"/>
      <c r="AH62" s="57"/>
      <c r="AI62" s="57"/>
      <c r="AJ62" s="57"/>
    </row>
    <row r="63" spans="2:39" ht="15.75" x14ac:dyDescent="0.25">
      <c r="B63" s="26">
        <v>49</v>
      </c>
      <c r="C63" s="19" t="s">
        <v>124</v>
      </c>
      <c r="D63" s="2" t="s">
        <v>122</v>
      </c>
      <c r="E63" s="2" t="s">
        <v>120</v>
      </c>
      <c r="F63" s="3" t="s">
        <v>39</v>
      </c>
      <c r="G63" s="3" t="s">
        <v>299</v>
      </c>
      <c r="H63" s="3" t="s">
        <v>36</v>
      </c>
      <c r="I63" s="5">
        <v>3391.5</v>
      </c>
      <c r="J63" s="4"/>
      <c r="K63" s="27"/>
      <c r="L63" s="27">
        <f t="shared" si="20"/>
        <v>557.8125</v>
      </c>
      <c r="M63" s="27">
        <v>604.5</v>
      </c>
      <c r="N63" s="27"/>
      <c r="P63" s="27"/>
      <c r="Q63" s="27">
        <f t="shared" si="18"/>
        <v>4553.8125</v>
      </c>
      <c r="R63" s="4">
        <v>122.49</v>
      </c>
      <c r="V63" s="27">
        <f t="shared" ref="V63" si="21">+Q63-R63-S63-T63-U63</f>
        <v>4431.3225000000002</v>
      </c>
      <c r="W63" s="31"/>
      <c r="X63" s="45"/>
      <c r="Y63" s="9"/>
      <c r="Z63" s="26" t="s">
        <v>99</v>
      </c>
      <c r="AB63" s="26" t="s">
        <v>33</v>
      </c>
      <c r="AG63" s="57"/>
      <c r="AH63" s="57"/>
      <c r="AI63" s="57"/>
      <c r="AJ63" s="57"/>
    </row>
    <row r="64" spans="2:39" ht="15.75" x14ac:dyDescent="0.25">
      <c r="B64" s="26">
        <v>50</v>
      </c>
      <c r="C64" s="1" t="s">
        <v>123</v>
      </c>
      <c r="D64" s="2" t="s">
        <v>433</v>
      </c>
      <c r="E64" s="2" t="s">
        <v>120</v>
      </c>
      <c r="F64" s="3" t="s">
        <v>39</v>
      </c>
      <c r="G64" s="3" t="s">
        <v>300</v>
      </c>
      <c r="H64" s="3" t="s">
        <v>36</v>
      </c>
      <c r="I64" s="5">
        <v>3096</v>
      </c>
      <c r="J64" s="4"/>
      <c r="K64" s="27"/>
      <c r="L64" s="27">
        <f t="shared" si="20"/>
        <v>509.21052631578954</v>
      </c>
      <c r="M64" s="27">
        <v>604.5</v>
      </c>
      <c r="N64" s="27"/>
      <c r="P64" s="27"/>
      <c r="Q64" s="27">
        <f t="shared" si="18"/>
        <v>4209.71052631579</v>
      </c>
      <c r="R64" s="4">
        <v>90.34</v>
      </c>
      <c r="V64" s="27">
        <f t="shared" ref="V64:V116" si="22">+Q64-R64-S64-T64-U64</f>
        <v>4119.3705263157899</v>
      </c>
      <c r="W64" s="31"/>
      <c r="X64" s="9"/>
      <c r="Y64" s="9"/>
      <c r="Z64" s="75" t="s">
        <v>364</v>
      </c>
      <c r="AB64" s="26" t="s">
        <v>33</v>
      </c>
      <c r="AG64" s="57"/>
      <c r="AH64" s="57"/>
      <c r="AI64" s="57"/>
      <c r="AJ64" s="57"/>
    </row>
    <row r="65" spans="2:36" ht="15.75" x14ac:dyDescent="0.25">
      <c r="B65" s="26">
        <v>51</v>
      </c>
      <c r="C65" s="1" t="s">
        <v>131</v>
      </c>
      <c r="D65" s="2" t="s">
        <v>132</v>
      </c>
      <c r="E65" s="2" t="s">
        <v>120</v>
      </c>
      <c r="F65" s="3" t="s">
        <v>39</v>
      </c>
      <c r="G65" s="3" t="s">
        <v>301</v>
      </c>
      <c r="H65" s="3" t="s">
        <v>36</v>
      </c>
      <c r="I65" s="5">
        <v>3096</v>
      </c>
      <c r="J65" s="4"/>
      <c r="K65" s="27"/>
      <c r="L65" s="27">
        <f t="shared" si="20"/>
        <v>509.21052631578954</v>
      </c>
      <c r="M65" s="27">
        <v>604.5</v>
      </c>
      <c r="N65" s="27"/>
      <c r="P65" s="27"/>
      <c r="Q65" s="27">
        <f t="shared" si="18"/>
        <v>4209.71052631579</v>
      </c>
      <c r="R65" s="4">
        <v>90.34</v>
      </c>
      <c r="V65" s="27">
        <f t="shared" ref="V65:V66" si="23">+Q65-R65-S65-T65-U65</f>
        <v>4119.3705263157899</v>
      </c>
      <c r="W65" s="31"/>
      <c r="X65" s="21"/>
      <c r="Y65" s="9"/>
      <c r="Z65" s="75" t="s">
        <v>365</v>
      </c>
      <c r="AB65" s="26" t="s">
        <v>33</v>
      </c>
      <c r="AG65" s="57"/>
      <c r="AH65" s="57"/>
      <c r="AI65" s="57"/>
      <c r="AJ65" s="57"/>
    </row>
    <row r="66" spans="2:36" ht="15.75" x14ac:dyDescent="0.25">
      <c r="B66" s="26">
        <v>52</v>
      </c>
      <c r="C66" s="1" t="s">
        <v>133</v>
      </c>
      <c r="D66" s="2" t="s">
        <v>132</v>
      </c>
      <c r="E66" s="2" t="s">
        <v>120</v>
      </c>
      <c r="F66" s="3" t="s">
        <v>39</v>
      </c>
      <c r="G66" s="3" t="s">
        <v>302</v>
      </c>
      <c r="H66" s="3" t="s">
        <v>36</v>
      </c>
      <c r="I66" s="5">
        <v>3096</v>
      </c>
      <c r="J66" s="4"/>
      <c r="K66" s="27"/>
      <c r="L66" s="27">
        <f t="shared" si="20"/>
        <v>509.21052631578954</v>
      </c>
      <c r="M66" s="27">
        <v>604.5</v>
      </c>
      <c r="N66" s="27"/>
      <c r="P66" s="27"/>
      <c r="Q66" s="27">
        <f t="shared" si="18"/>
        <v>4209.71052631579</v>
      </c>
      <c r="R66" s="4">
        <v>90.34</v>
      </c>
      <c r="V66" s="27">
        <f t="shared" si="23"/>
        <v>4119.3705263157899</v>
      </c>
      <c r="W66" s="31"/>
      <c r="X66" s="45"/>
      <c r="Y66" s="45"/>
      <c r="Z66" s="75" t="s">
        <v>365</v>
      </c>
      <c r="AB66" s="26" t="s">
        <v>33</v>
      </c>
      <c r="AG66" s="57"/>
      <c r="AH66" s="57"/>
      <c r="AI66" s="57"/>
      <c r="AJ66" s="57"/>
    </row>
    <row r="67" spans="2:36" ht="15.75" x14ac:dyDescent="0.25">
      <c r="B67" s="26">
        <v>53</v>
      </c>
      <c r="C67" s="1" t="s">
        <v>125</v>
      </c>
      <c r="D67" s="2" t="s">
        <v>130</v>
      </c>
      <c r="E67" s="2" t="s">
        <v>120</v>
      </c>
      <c r="F67" s="3" t="s">
        <v>39</v>
      </c>
      <c r="G67" s="3" t="s">
        <v>436</v>
      </c>
      <c r="H67" s="3" t="s">
        <v>437</v>
      </c>
      <c r="I67" s="4">
        <v>2293</v>
      </c>
      <c r="J67" s="4">
        <v>40.72</v>
      </c>
      <c r="K67" s="27"/>
      <c r="L67" s="27">
        <f t="shared" si="20"/>
        <v>377.13815789473688</v>
      </c>
      <c r="M67" s="27">
        <v>604.5</v>
      </c>
      <c r="N67" s="27"/>
      <c r="P67" s="27"/>
      <c r="Q67" s="27">
        <f t="shared" si="18"/>
        <v>3315.3581578947369</v>
      </c>
      <c r="R67" s="4"/>
      <c r="V67" s="27">
        <f t="shared" si="22"/>
        <v>3315.3581578947369</v>
      </c>
      <c r="W67" s="31"/>
      <c r="X67" s="21"/>
      <c r="Y67" s="9"/>
      <c r="Z67" s="75" t="s">
        <v>99</v>
      </c>
      <c r="AB67" s="26" t="s">
        <v>33</v>
      </c>
      <c r="AG67" s="57"/>
      <c r="AH67" s="57"/>
      <c r="AI67" s="57"/>
      <c r="AJ67" s="57"/>
    </row>
    <row r="68" spans="2:36" ht="15.75" x14ac:dyDescent="0.25">
      <c r="B68" s="26">
        <v>54</v>
      </c>
      <c r="C68" s="1" t="s">
        <v>128</v>
      </c>
      <c r="D68" s="2" t="s">
        <v>126</v>
      </c>
      <c r="E68" s="2" t="s">
        <v>120</v>
      </c>
      <c r="F68" s="3" t="s">
        <v>39</v>
      </c>
      <c r="G68" s="3" t="s">
        <v>416</v>
      </c>
      <c r="H68" s="3" t="s">
        <v>127</v>
      </c>
      <c r="I68" s="5">
        <v>2402</v>
      </c>
      <c r="J68" s="4">
        <v>19.34</v>
      </c>
      <c r="K68" s="27"/>
      <c r="L68" s="27">
        <f t="shared" si="20"/>
        <v>395.06578947368428</v>
      </c>
      <c r="M68" s="27">
        <v>604.5</v>
      </c>
      <c r="N68" s="27"/>
      <c r="P68" s="27"/>
      <c r="Q68" s="27">
        <f t="shared" si="18"/>
        <v>3420.9057894736843</v>
      </c>
      <c r="R68" s="4"/>
      <c r="V68" s="27">
        <f t="shared" si="22"/>
        <v>3420.9057894736843</v>
      </c>
      <c r="W68" s="31"/>
      <c r="X68" s="21"/>
      <c r="Y68" s="9"/>
      <c r="Z68" s="26" t="s">
        <v>366</v>
      </c>
      <c r="AB68" s="26" t="s">
        <v>33</v>
      </c>
      <c r="AG68" s="57"/>
      <c r="AH68" s="57"/>
      <c r="AI68" s="57"/>
      <c r="AJ68" s="57"/>
    </row>
    <row r="69" spans="2:36" ht="15.75" x14ac:dyDescent="0.25">
      <c r="B69" s="26">
        <v>55</v>
      </c>
      <c r="C69" s="1" t="s">
        <v>129</v>
      </c>
      <c r="D69" s="2" t="s">
        <v>130</v>
      </c>
      <c r="E69" s="2" t="s">
        <v>120</v>
      </c>
      <c r="F69" s="3" t="s">
        <v>39</v>
      </c>
      <c r="G69" s="3" t="s">
        <v>438</v>
      </c>
      <c r="H69" s="3" t="s">
        <v>437</v>
      </c>
      <c r="I69" s="5">
        <v>2293</v>
      </c>
      <c r="J69" s="4">
        <v>40.72</v>
      </c>
      <c r="K69" s="27"/>
      <c r="L69" s="27">
        <f t="shared" si="20"/>
        <v>377.13815789473688</v>
      </c>
      <c r="M69" s="27">
        <v>604.5</v>
      </c>
      <c r="N69" s="27"/>
      <c r="P69" s="27"/>
      <c r="Q69" s="27">
        <f t="shared" si="18"/>
        <v>3315.3581578947369</v>
      </c>
      <c r="R69" s="4"/>
      <c r="V69" s="27">
        <f t="shared" si="22"/>
        <v>3315.3581578947369</v>
      </c>
      <c r="W69" s="31"/>
      <c r="X69" s="21"/>
      <c r="Y69" s="9"/>
      <c r="Z69" s="75" t="s">
        <v>362</v>
      </c>
      <c r="AB69" s="26" t="s">
        <v>33</v>
      </c>
      <c r="AG69" s="57"/>
      <c r="AH69" s="57"/>
      <c r="AI69" s="57"/>
      <c r="AJ69" s="57"/>
    </row>
    <row r="70" spans="2:36" ht="15.75" x14ac:dyDescent="0.25">
      <c r="B70" s="26">
        <v>56</v>
      </c>
      <c r="C70" s="1" t="s">
        <v>121</v>
      </c>
      <c r="D70" s="2" t="s">
        <v>434</v>
      </c>
      <c r="E70" s="2" t="s">
        <v>120</v>
      </c>
      <c r="F70" s="3" t="s">
        <v>39</v>
      </c>
      <c r="G70" s="3" t="s">
        <v>435</v>
      </c>
      <c r="H70" s="3" t="s">
        <v>36</v>
      </c>
      <c r="I70" s="5">
        <v>3096</v>
      </c>
      <c r="J70" s="4"/>
      <c r="K70" s="27"/>
      <c r="L70" s="27">
        <f t="shared" si="20"/>
        <v>509.21052631578954</v>
      </c>
      <c r="M70" s="27">
        <v>604.5</v>
      </c>
      <c r="N70" s="27"/>
      <c r="P70" s="27"/>
      <c r="Q70" s="27">
        <f t="shared" si="18"/>
        <v>4209.71052631579</v>
      </c>
      <c r="R70" s="4">
        <v>90.34</v>
      </c>
      <c r="V70" s="27">
        <f t="shared" ref="V70" si="24">+Q70-R70-S70-T70-U70</f>
        <v>4119.3705263157899</v>
      </c>
      <c r="W70" s="31"/>
      <c r="X70" s="45"/>
      <c r="Y70" s="45"/>
      <c r="Z70" s="75" t="s">
        <v>364</v>
      </c>
      <c r="AB70" s="26" t="s">
        <v>33</v>
      </c>
      <c r="AG70" s="57"/>
      <c r="AH70" s="57"/>
      <c r="AI70" s="57"/>
      <c r="AJ70" s="57"/>
    </row>
    <row r="71" spans="2:36" ht="15.75" x14ac:dyDescent="0.25">
      <c r="B71" s="26">
        <v>57</v>
      </c>
      <c r="C71" s="1" t="s">
        <v>134</v>
      </c>
      <c r="D71" s="2" t="s">
        <v>69</v>
      </c>
      <c r="E71" s="2" t="s">
        <v>135</v>
      </c>
      <c r="F71" s="3" t="s">
        <v>39</v>
      </c>
      <c r="G71" s="3" t="s">
        <v>303</v>
      </c>
      <c r="H71" s="3" t="s">
        <v>31</v>
      </c>
      <c r="I71" s="5">
        <v>5159.5</v>
      </c>
      <c r="J71" s="4"/>
      <c r="K71" s="27"/>
      <c r="L71" s="27">
        <f t="shared" si="20"/>
        <v>848.60197368421052</v>
      </c>
      <c r="M71" s="27">
        <v>604.5</v>
      </c>
      <c r="N71" s="27">
        <f t="shared" ref="N71:N94" si="25">L71-M71</f>
        <v>244.10197368421052</v>
      </c>
      <c r="Q71" s="27">
        <f t="shared" si="18"/>
        <v>6856.7039473684217</v>
      </c>
      <c r="R71" s="4">
        <f>490.17+43.74</f>
        <v>533.91</v>
      </c>
      <c r="V71" s="27">
        <f t="shared" si="22"/>
        <v>6322.7939473684219</v>
      </c>
      <c r="W71" s="31"/>
      <c r="X71" s="21"/>
      <c r="Y71" s="9"/>
      <c r="Z71" s="26" t="s">
        <v>32</v>
      </c>
      <c r="AB71" s="26" t="s">
        <v>33</v>
      </c>
    </row>
    <row r="72" spans="2:36" ht="15.75" x14ac:dyDescent="0.25">
      <c r="B72" s="26">
        <v>58</v>
      </c>
      <c r="C72" s="1" t="s">
        <v>82</v>
      </c>
      <c r="D72" s="2" t="s">
        <v>35</v>
      </c>
      <c r="E72" s="2" t="s">
        <v>135</v>
      </c>
      <c r="F72" s="3" t="s">
        <v>39</v>
      </c>
      <c r="G72" s="3" t="s">
        <v>304</v>
      </c>
      <c r="H72" s="9" t="s">
        <v>36</v>
      </c>
      <c r="I72" s="4">
        <v>2866.5</v>
      </c>
      <c r="J72" s="4"/>
      <c r="K72" s="27"/>
      <c r="L72" s="27">
        <f t="shared" si="20"/>
        <v>471.4638157894737</v>
      </c>
      <c r="M72" s="27">
        <v>604.5</v>
      </c>
      <c r="N72" s="27"/>
      <c r="P72" s="27"/>
      <c r="Q72" s="27">
        <f t="shared" si="18"/>
        <v>3942.4638157894738</v>
      </c>
      <c r="R72" s="4">
        <v>45.12</v>
      </c>
      <c r="V72" s="27">
        <f t="shared" si="22"/>
        <v>3897.3438157894739</v>
      </c>
      <c r="W72" s="31"/>
      <c r="X72" s="45"/>
      <c r="Y72" s="9"/>
      <c r="Z72" s="75" t="s">
        <v>365</v>
      </c>
      <c r="AB72" s="26" t="s">
        <v>33</v>
      </c>
      <c r="AG72" s="57"/>
      <c r="AH72" s="57"/>
      <c r="AI72" s="57"/>
      <c r="AJ72" s="57"/>
    </row>
    <row r="73" spans="2:36" ht="15.75" x14ac:dyDescent="0.25">
      <c r="B73" s="26">
        <v>59</v>
      </c>
      <c r="C73" s="1" t="s">
        <v>139</v>
      </c>
      <c r="D73" s="2" t="s">
        <v>69</v>
      </c>
      <c r="E73" s="2" t="s">
        <v>140</v>
      </c>
      <c r="F73" s="3" t="s">
        <v>39</v>
      </c>
      <c r="G73" s="3" t="s">
        <v>305</v>
      </c>
      <c r="H73" s="3" t="s">
        <v>31</v>
      </c>
      <c r="I73" s="5">
        <v>4555</v>
      </c>
      <c r="J73" s="4"/>
      <c r="K73" s="27"/>
      <c r="L73" s="27">
        <f t="shared" si="20"/>
        <v>749.1776315789474</v>
      </c>
      <c r="M73" s="27">
        <v>604.5</v>
      </c>
      <c r="N73" s="27">
        <f t="shared" si="25"/>
        <v>144.6776315789474</v>
      </c>
      <c r="Q73" s="27">
        <f t="shared" si="18"/>
        <v>6053.355263157895</v>
      </c>
      <c r="R73" s="4">
        <f>389.38+23.15</f>
        <v>412.53</v>
      </c>
      <c r="V73" s="27">
        <f>+Q73-R73-S73-T73-U73</f>
        <v>5640.8252631578953</v>
      </c>
      <c r="W73" s="31"/>
      <c r="X73" s="9"/>
      <c r="Y73" s="9"/>
      <c r="Z73" s="26" t="s">
        <v>32</v>
      </c>
      <c r="AB73" s="26" t="s">
        <v>33</v>
      </c>
    </row>
    <row r="74" spans="2:36" ht="15.75" x14ac:dyDescent="0.25">
      <c r="B74" s="26">
        <v>60</v>
      </c>
      <c r="C74" s="1" t="s">
        <v>143</v>
      </c>
      <c r="D74" s="2" t="s">
        <v>141</v>
      </c>
      <c r="E74" s="2" t="s">
        <v>142</v>
      </c>
      <c r="F74" s="3" t="s">
        <v>39</v>
      </c>
      <c r="G74" s="3" t="s">
        <v>306</v>
      </c>
      <c r="H74" s="3" t="s">
        <v>80</v>
      </c>
      <c r="I74" s="4">
        <v>4200</v>
      </c>
      <c r="J74" s="4"/>
      <c r="K74" s="27"/>
      <c r="L74" s="27">
        <f t="shared" si="20"/>
        <v>690.78947368421052</v>
      </c>
      <c r="M74" s="27">
        <v>604.5</v>
      </c>
      <c r="N74" s="27">
        <f t="shared" si="25"/>
        <v>86.28947368421052</v>
      </c>
      <c r="O74" s="27"/>
      <c r="P74" s="27"/>
      <c r="Q74" s="27">
        <f t="shared" si="18"/>
        <v>5581.5789473684217</v>
      </c>
      <c r="R74" s="4">
        <f>335.56+9.39</f>
        <v>344.95</v>
      </c>
      <c r="V74" s="27">
        <f t="shared" si="22"/>
        <v>5236.6289473684219</v>
      </c>
      <c r="W74" s="31"/>
      <c r="X74" s="3"/>
      <c r="Y74" s="3"/>
      <c r="Z74" s="26" t="s">
        <v>367</v>
      </c>
      <c r="AB74" s="26" t="s">
        <v>33</v>
      </c>
      <c r="AH74" s="57"/>
      <c r="AJ74" s="57"/>
    </row>
    <row r="75" spans="2:36" ht="15.75" x14ac:dyDescent="0.25">
      <c r="B75" s="26">
        <v>61</v>
      </c>
      <c r="C75" s="1" t="s">
        <v>144</v>
      </c>
      <c r="D75" s="2" t="s">
        <v>141</v>
      </c>
      <c r="E75" s="2" t="s">
        <v>145</v>
      </c>
      <c r="F75" s="3" t="s">
        <v>39</v>
      </c>
      <c r="G75" s="3" t="s">
        <v>307</v>
      </c>
      <c r="H75" s="3" t="s">
        <v>80</v>
      </c>
      <c r="I75" s="4">
        <v>4200</v>
      </c>
      <c r="J75" s="4"/>
      <c r="K75" s="27"/>
      <c r="L75" s="27">
        <f t="shared" si="20"/>
        <v>690.78947368421052</v>
      </c>
      <c r="M75" s="27">
        <v>604.5</v>
      </c>
      <c r="N75" s="27">
        <f t="shared" si="25"/>
        <v>86.28947368421052</v>
      </c>
      <c r="P75" s="55"/>
      <c r="Q75" s="27">
        <f t="shared" si="18"/>
        <v>5581.5789473684217</v>
      </c>
      <c r="R75" s="4">
        <f>335.56+9.39</f>
        <v>344.95</v>
      </c>
      <c r="V75" s="27">
        <f t="shared" si="22"/>
        <v>5236.6289473684219</v>
      </c>
      <c r="W75" s="31"/>
      <c r="X75" s="3"/>
      <c r="Y75" s="45"/>
      <c r="Z75" s="26" t="s">
        <v>146</v>
      </c>
      <c r="AB75" s="26" t="s">
        <v>33</v>
      </c>
    </row>
    <row r="76" spans="2:36" ht="15.75" x14ac:dyDescent="0.25">
      <c r="B76" s="26">
        <v>62</v>
      </c>
      <c r="C76" s="1" t="s">
        <v>147</v>
      </c>
      <c r="D76" s="2" t="s">
        <v>148</v>
      </c>
      <c r="E76" s="2" t="s">
        <v>142</v>
      </c>
      <c r="F76" s="3" t="s">
        <v>39</v>
      </c>
      <c r="G76" s="3" t="s">
        <v>308</v>
      </c>
      <c r="H76" s="3" t="s">
        <v>80</v>
      </c>
      <c r="I76" s="5">
        <v>3391.5</v>
      </c>
      <c r="J76" s="4"/>
      <c r="K76" s="27"/>
      <c r="L76" s="27">
        <f t="shared" si="20"/>
        <v>557.8125</v>
      </c>
      <c r="M76" s="27">
        <v>604.5</v>
      </c>
      <c r="N76" s="27"/>
      <c r="O76" s="27"/>
      <c r="P76" s="27"/>
      <c r="Q76" s="27">
        <f t="shared" si="18"/>
        <v>4553.8125</v>
      </c>
      <c r="R76" s="4">
        <v>122.49</v>
      </c>
      <c r="V76" s="27">
        <f t="shared" si="22"/>
        <v>4431.3225000000002</v>
      </c>
      <c r="W76" s="21"/>
      <c r="X76" s="3"/>
      <c r="Y76" s="9"/>
      <c r="Z76" s="26" t="s">
        <v>368</v>
      </c>
      <c r="AB76" s="26" t="s">
        <v>33</v>
      </c>
      <c r="AG76" s="57"/>
      <c r="AH76" s="57"/>
      <c r="AI76" s="57"/>
      <c r="AJ76" s="57"/>
    </row>
    <row r="77" spans="2:36" ht="15.75" x14ac:dyDescent="0.25">
      <c r="B77" s="26">
        <v>63</v>
      </c>
      <c r="C77" s="1" t="s">
        <v>149</v>
      </c>
      <c r="D77" s="2" t="s">
        <v>150</v>
      </c>
      <c r="E77" s="2" t="s">
        <v>142</v>
      </c>
      <c r="F77" s="3" t="s">
        <v>39</v>
      </c>
      <c r="G77" s="3" t="s">
        <v>309</v>
      </c>
      <c r="H77" s="3" t="s">
        <v>36</v>
      </c>
      <c r="I77" s="5">
        <v>2866.5</v>
      </c>
      <c r="J77" s="4"/>
      <c r="K77" s="27"/>
      <c r="L77" s="27">
        <f t="shared" si="20"/>
        <v>471.4638157894737</v>
      </c>
      <c r="M77" s="27">
        <v>604.5</v>
      </c>
      <c r="N77" s="27"/>
      <c r="O77" s="27"/>
      <c r="P77" s="27"/>
      <c r="Q77" s="27">
        <f t="shared" si="18"/>
        <v>3942.4638157894738</v>
      </c>
      <c r="R77" s="4">
        <v>45.12</v>
      </c>
      <c r="V77" s="27">
        <f t="shared" si="22"/>
        <v>3897.3438157894739</v>
      </c>
      <c r="W77" s="31"/>
      <c r="X77" s="3"/>
      <c r="Y77" s="3"/>
      <c r="Z77" s="26" t="s">
        <v>369</v>
      </c>
      <c r="AB77" s="26" t="s">
        <v>33</v>
      </c>
      <c r="AG77" s="57"/>
      <c r="AH77" s="57"/>
      <c r="AI77" s="57"/>
      <c r="AJ77" s="57"/>
    </row>
    <row r="78" spans="2:36" ht="15.75" x14ac:dyDescent="0.25">
      <c r="B78" s="26">
        <v>64</v>
      </c>
      <c r="C78" s="1" t="s">
        <v>493</v>
      </c>
      <c r="D78" s="2" t="s">
        <v>150</v>
      </c>
      <c r="E78" s="2" t="s">
        <v>142</v>
      </c>
      <c r="F78" s="3" t="s">
        <v>39</v>
      </c>
      <c r="G78" s="3" t="s">
        <v>494</v>
      </c>
      <c r="H78" s="3" t="s">
        <v>36</v>
      </c>
      <c r="I78" s="5">
        <v>2866.5</v>
      </c>
      <c r="J78" s="4"/>
      <c r="K78" s="27"/>
      <c r="L78" s="27">
        <f t="shared" si="20"/>
        <v>471.4638157894737</v>
      </c>
      <c r="M78" s="27">
        <v>604.5</v>
      </c>
      <c r="N78" s="27"/>
      <c r="O78" s="27"/>
      <c r="P78" s="27"/>
      <c r="Q78" s="27">
        <f t="shared" si="18"/>
        <v>3942.4638157894738</v>
      </c>
      <c r="R78" s="4">
        <v>90.24</v>
      </c>
      <c r="V78" s="27">
        <f t="shared" si="22"/>
        <v>3852.223815789474</v>
      </c>
      <c r="W78" s="31"/>
      <c r="X78" s="3"/>
      <c r="Y78" s="3"/>
      <c r="Z78" s="26" t="s">
        <v>495</v>
      </c>
      <c r="AB78" s="26" t="s">
        <v>33</v>
      </c>
      <c r="AG78" s="57"/>
      <c r="AH78" s="57"/>
      <c r="AI78" s="57"/>
      <c r="AJ78" s="57"/>
    </row>
    <row r="79" spans="2:36" ht="15.75" x14ac:dyDescent="0.25">
      <c r="B79" s="26">
        <v>65</v>
      </c>
      <c r="C79" s="1" t="s">
        <v>153</v>
      </c>
      <c r="D79" s="2" t="s">
        <v>150</v>
      </c>
      <c r="E79" s="2" t="s">
        <v>142</v>
      </c>
      <c r="F79" s="3" t="s">
        <v>39</v>
      </c>
      <c r="G79" s="3" t="s">
        <v>310</v>
      </c>
      <c r="H79" s="3" t="s">
        <v>36</v>
      </c>
      <c r="I79" s="5">
        <v>2866.5</v>
      </c>
      <c r="J79" s="4"/>
      <c r="K79" s="27"/>
      <c r="L79" s="27">
        <f t="shared" si="20"/>
        <v>471.4638157894737</v>
      </c>
      <c r="M79" s="27">
        <v>604.5</v>
      </c>
      <c r="N79" s="27"/>
      <c r="P79" s="27"/>
      <c r="Q79" s="27">
        <f t="shared" si="18"/>
        <v>3942.4638157894738</v>
      </c>
      <c r="R79" s="4">
        <v>45.12</v>
      </c>
      <c r="V79" s="27">
        <f t="shared" si="22"/>
        <v>3897.3438157894739</v>
      </c>
      <c r="W79" s="31"/>
      <c r="X79" s="3"/>
      <c r="Y79" s="3"/>
      <c r="Z79" s="26" t="s">
        <v>365</v>
      </c>
      <c r="AB79" s="26" t="s">
        <v>33</v>
      </c>
      <c r="AG79" s="57"/>
      <c r="AH79" s="57"/>
      <c r="AI79" s="57"/>
      <c r="AJ79" s="57"/>
    </row>
    <row r="80" spans="2:36" ht="15.75" x14ac:dyDescent="0.25">
      <c r="B80" s="26">
        <v>66</v>
      </c>
      <c r="C80" s="1" t="s">
        <v>154</v>
      </c>
      <c r="D80" s="2" t="s">
        <v>150</v>
      </c>
      <c r="E80" s="2" t="s">
        <v>142</v>
      </c>
      <c r="F80" s="3" t="s">
        <v>39</v>
      </c>
      <c r="G80" s="3" t="s">
        <v>311</v>
      </c>
      <c r="H80" s="3" t="s">
        <v>36</v>
      </c>
      <c r="I80" s="5">
        <v>2866.5</v>
      </c>
      <c r="J80" s="4"/>
      <c r="K80" s="27"/>
      <c r="L80" s="27">
        <f t="shared" si="20"/>
        <v>471.4638157894737</v>
      </c>
      <c r="M80" s="27">
        <v>604.5</v>
      </c>
      <c r="N80" s="27"/>
      <c r="P80" s="27"/>
      <c r="Q80" s="27">
        <f t="shared" si="18"/>
        <v>3942.4638157894738</v>
      </c>
      <c r="R80" s="4">
        <v>45.12</v>
      </c>
      <c r="V80" s="27">
        <f t="shared" si="22"/>
        <v>3897.3438157894739</v>
      </c>
      <c r="W80" s="31"/>
      <c r="X80" s="3"/>
      <c r="Y80" s="3"/>
      <c r="Z80" s="26" t="s">
        <v>155</v>
      </c>
      <c r="AB80" s="26" t="s">
        <v>33</v>
      </c>
      <c r="AG80" s="57"/>
      <c r="AH80" s="57"/>
      <c r="AI80" s="57"/>
      <c r="AJ80" s="57"/>
    </row>
    <row r="81" spans="2:38" ht="15.75" x14ac:dyDescent="0.25">
      <c r="B81" s="26">
        <v>67</v>
      </c>
      <c r="C81" s="1" t="s">
        <v>457</v>
      </c>
      <c r="D81" s="2" t="s">
        <v>150</v>
      </c>
      <c r="E81" s="2" t="s">
        <v>142</v>
      </c>
      <c r="F81" s="3" t="s">
        <v>39</v>
      </c>
      <c r="G81" s="3" t="s">
        <v>458</v>
      </c>
      <c r="H81" s="3" t="s">
        <v>36</v>
      </c>
      <c r="I81" s="5">
        <v>2866.5</v>
      </c>
      <c r="J81" s="4"/>
      <c r="K81" s="27"/>
      <c r="L81" s="27">
        <f t="shared" si="20"/>
        <v>471.4638157894737</v>
      </c>
      <c r="M81" s="27">
        <v>604.5</v>
      </c>
      <c r="N81" s="27"/>
      <c r="O81" s="55"/>
      <c r="P81" s="27"/>
      <c r="Q81" s="27">
        <f t="shared" si="18"/>
        <v>3942.4638157894738</v>
      </c>
      <c r="R81" s="4">
        <v>45.12</v>
      </c>
      <c r="V81" s="27">
        <f t="shared" si="22"/>
        <v>3897.3438157894739</v>
      </c>
      <c r="W81" s="31"/>
      <c r="X81" s="3"/>
      <c r="Y81" s="3"/>
      <c r="Z81" s="26" t="s">
        <v>32</v>
      </c>
      <c r="AB81" s="26" t="s">
        <v>33</v>
      </c>
      <c r="AG81" s="57"/>
      <c r="AH81" s="57"/>
      <c r="AI81" s="57"/>
      <c r="AJ81" s="57"/>
    </row>
    <row r="82" spans="2:38" ht="15.75" x14ac:dyDescent="0.25">
      <c r="B82" s="26">
        <v>68</v>
      </c>
      <c r="C82" s="1" t="s">
        <v>335</v>
      </c>
      <c r="D82" s="2" t="s">
        <v>413</v>
      </c>
      <c r="E82" s="2" t="s">
        <v>142</v>
      </c>
      <c r="F82" s="3" t="s">
        <v>39</v>
      </c>
      <c r="G82" s="3" t="s">
        <v>312</v>
      </c>
      <c r="H82" s="3" t="s">
        <v>36</v>
      </c>
      <c r="I82" s="5">
        <v>2866.5</v>
      </c>
      <c r="J82" s="4"/>
      <c r="K82" s="27"/>
      <c r="L82" s="27">
        <f t="shared" si="20"/>
        <v>471.4638157894737</v>
      </c>
      <c r="M82" s="27">
        <v>604.5</v>
      </c>
      <c r="N82" s="27"/>
      <c r="P82" s="27"/>
      <c r="Q82" s="27">
        <f t="shared" si="18"/>
        <v>3942.4638157894738</v>
      </c>
      <c r="R82" s="4">
        <v>45.12</v>
      </c>
      <c r="V82" s="27">
        <f t="shared" si="22"/>
        <v>3897.3438157894739</v>
      </c>
      <c r="W82" s="26"/>
      <c r="X82" s="19"/>
      <c r="Y82" s="26"/>
      <c r="Z82" s="26" t="s">
        <v>400</v>
      </c>
      <c r="AB82" s="26" t="s">
        <v>33</v>
      </c>
      <c r="AG82" s="57"/>
      <c r="AH82" s="57"/>
      <c r="AI82" s="57"/>
      <c r="AJ82" s="57"/>
    </row>
    <row r="83" spans="2:38" ht="15.75" x14ac:dyDescent="0.25">
      <c r="B83" s="26">
        <v>69</v>
      </c>
      <c r="C83" s="1" t="s">
        <v>156</v>
      </c>
      <c r="D83" s="2" t="s">
        <v>152</v>
      </c>
      <c r="E83" s="2" t="s">
        <v>142</v>
      </c>
      <c r="F83" s="3" t="s">
        <v>39</v>
      </c>
      <c r="G83" s="3" t="s">
        <v>313</v>
      </c>
      <c r="H83" s="3" t="s">
        <v>36</v>
      </c>
      <c r="I83" s="4">
        <v>2866.5</v>
      </c>
      <c r="J83" s="4"/>
      <c r="K83" s="27"/>
      <c r="L83" s="27">
        <f t="shared" si="20"/>
        <v>471.4638157894737</v>
      </c>
      <c r="M83" s="27">
        <v>604.5</v>
      </c>
      <c r="N83" s="27"/>
      <c r="P83" s="27"/>
      <c r="Q83" s="27">
        <f t="shared" si="18"/>
        <v>3942.4638157894738</v>
      </c>
      <c r="R83" s="4">
        <v>45.12</v>
      </c>
      <c r="V83" s="27">
        <f t="shared" si="22"/>
        <v>3897.3438157894739</v>
      </c>
      <c r="W83" s="31"/>
      <c r="X83" s="3"/>
      <c r="Y83" s="3"/>
      <c r="Z83" s="26" t="s">
        <v>157</v>
      </c>
      <c r="AB83" s="26" t="s">
        <v>33</v>
      </c>
      <c r="AG83" s="57"/>
      <c r="AH83" s="57"/>
      <c r="AI83" s="57"/>
      <c r="AJ83" s="57"/>
    </row>
    <row r="84" spans="2:38" ht="15.75" x14ac:dyDescent="0.25">
      <c r="B84" s="26">
        <v>70</v>
      </c>
      <c r="C84" s="1" t="s">
        <v>151</v>
      </c>
      <c r="D84" s="2" t="s">
        <v>152</v>
      </c>
      <c r="E84" s="2" t="s">
        <v>142</v>
      </c>
      <c r="F84" s="3" t="s">
        <v>39</v>
      </c>
      <c r="G84" s="3" t="s">
        <v>314</v>
      </c>
      <c r="H84" s="3" t="s">
        <v>36</v>
      </c>
      <c r="I84" s="5">
        <v>2866.5</v>
      </c>
      <c r="J84" s="4"/>
      <c r="K84" s="27"/>
      <c r="L84" s="27">
        <f t="shared" si="20"/>
        <v>471.4638157894737</v>
      </c>
      <c r="M84" s="27">
        <v>604.5</v>
      </c>
      <c r="N84" s="27"/>
      <c r="Q84" s="27">
        <f t="shared" si="18"/>
        <v>3942.4638157894738</v>
      </c>
      <c r="R84" s="4">
        <v>45.12</v>
      </c>
      <c r="V84" s="27">
        <f t="shared" ref="V84" si="26">+Q84-R84-S84-T84-U84</f>
        <v>3897.3438157894739</v>
      </c>
      <c r="W84" s="31"/>
      <c r="X84" s="3"/>
      <c r="Y84" s="45"/>
      <c r="Z84" s="26" t="s">
        <v>37</v>
      </c>
      <c r="AB84" s="26" t="s">
        <v>33</v>
      </c>
    </row>
    <row r="85" spans="2:38" ht="15.75" x14ac:dyDescent="0.25">
      <c r="B85" s="26">
        <v>71</v>
      </c>
      <c r="C85" s="1" t="s">
        <v>158</v>
      </c>
      <c r="D85" s="2" t="s">
        <v>152</v>
      </c>
      <c r="E85" s="2" t="s">
        <v>142</v>
      </c>
      <c r="F85" s="3" t="s">
        <v>39</v>
      </c>
      <c r="G85" s="3" t="s">
        <v>417</v>
      </c>
      <c r="H85" s="3" t="s">
        <v>36</v>
      </c>
      <c r="I85" s="4">
        <v>2866.5</v>
      </c>
      <c r="J85" s="4"/>
      <c r="K85" s="27"/>
      <c r="L85" s="27">
        <f t="shared" si="20"/>
        <v>471.4638157894737</v>
      </c>
      <c r="M85" s="27">
        <v>604.5</v>
      </c>
      <c r="N85" s="27"/>
      <c r="Q85" s="27">
        <f t="shared" si="18"/>
        <v>3942.4638157894738</v>
      </c>
      <c r="R85" s="4">
        <v>45.12</v>
      </c>
      <c r="V85" s="27">
        <f t="shared" si="22"/>
        <v>3897.3438157894739</v>
      </c>
      <c r="W85" s="31"/>
      <c r="X85" s="21"/>
      <c r="Y85" s="3"/>
      <c r="Z85" s="26" t="s">
        <v>32</v>
      </c>
      <c r="AB85" s="26" t="s">
        <v>33</v>
      </c>
    </row>
    <row r="86" spans="2:38" ht="15.75" x14ac:dyDescent="0.25">
      <c r="B86" s="26">
        <v>72</v>
      </c>
      <c r="C86" s="1" t="s">
        <v>159</v>
      </c>
      <c r="D86" s="2" t="s">
        <v>69</v>
      </c>
      <c r="E86" s="2" t="s">
        <v>160</v>
      </c>
      <c r="F86" s="3" t="s">
        <v>39</v>
      </c>
      <c r="G86" s="3" t="s">
        <v>315</v>
      </c>
      <c r="H86" s="3" t="s">
        <v>31</v>
      </c>
      <c r="I86" s="5">
        <v>6933.9</v>
      </c>
      <c r="J86" s="4"/>
      <c r="K86" s="27"/>
      <c r="L86" s="27">
        <f t="shared" si="20"/>
        <v>1140.4440789473683</v>
      </c>
      <c r="M86" s="27">
        <v>604.5</v>
      </c>
      <c r="N86" s="27">
        <f t="shared" si="25"/>
        <v>535.94407894736833</v>
      </c>
      <c r="Q86" s="27">
        <f t="shared" si="18"/>
        <v>9214.7881578947363</v>
      </c>
      <c r="R86" s="4">
        <f>842.91+114.48</f>
        <v>957.39</v>
      </c>
      <c r="V86" s="27">
        <f t="shared" si="22"/>
        <v>8257.3981578947369</v>
      </c>
      <c r="W86" s="31"/>
      <c r="X86" s="9"/>
      <c r="Y86" s="9"/>
      <c r="Z86" s="26" t="s">
        <v>32</v>
      </c>
      <c r="AB86" s="26" t="s">
        <v>33</v>
      </c>
    </row>
    <row r="87" spans="2:38" ht="15.75" x14ac:dyDescent="0.25">
      <c r="B87" s="26">
        <v>73</v>
      </c>
      <c r="C87" s="1" t="s">
        <v>256</v>
      </c>
      <c r="D87" s="2" t="s">
        <v>35</v>
      </c>
      <c r="E87" s="2" t="s">
        <v>160</v>
      </c>
      <c r="F87" s="3" t="s">
        <v>39</v>
      </c>
      <c r="G87" s="3" t="s">
        <v>387</v>
      </c>
      <c r="H87" s="3" t="s">
        <v>36</v>
      </c>
      <c r="I87" s="8">
        <v>2730</v>
      </c>
      <c r="J87" s="16"/>
      <c r="K87" s="27"/>
      <c r="L87" s="27">
        <f t="shared" si="20"/>
        <v>449.01315789473688</v>
      </c>
      <c r="M87" s="27">
        <v>604.5</v>
      </c>
      <c r="N87" s="27"/>
      <c r="Q87" s="27">
        <f t="shared" si="18"/>
        <v>3783.5131578947367</v>
      </c>
      <c r="R87" s="16">
        <v>30.27</v>
      </c>
      <c r="V87" s="27">
        <f t="shared" si="22"/>
        <v>3753.2431578947367</v>
      </c>
      <c r="W87" s="31"/>
      <c r="X87" s="9"/>
      <c r="Y87" s="9"/>
      <c r="Z87" s="26" t="s">
        <v>257</v>
      </c>
      <c r="AB87" s="26" t="s">
        <v>33</v>
      </c>
      <c r="AF87" s="57"/>
      <c r="AG87" s="57"/>
      <c r="AH87" s="57"/>
      <c r="AI87" s="57"/>
      <c r="AJ87" s="57"/>
      <c r="AK87" s="57"/>
      <c r="AL87" s="57"/>
    </row>
    <row r="88" spans="2:38" ht="15.75" x14ac:dyDescent="0.25">
      <c r="B88" s="26">
        <v>74</v>
      </c>
      <c r="C88" s="1" t="s">
        <v>161</v>
      </c>
      <c r="D88" s="2" t="s">
        <v>260</v>
      </c>
      <c r="E88" s="2" t="s">
        <v>160</v>
      </c>
      <c r="F88" s="3" t="s">
        <v>39</v>
      </c>
      <c r="G88" s="3" t="s">
        <v>316</v>
      </c>
      <c r="H88" s="3" t="s">
        <v>80</v>
      </c>
      <c r="I88" s="16">
        <v>3554.24</v>
      </c>
      <c r="J88" s="16"/>
      <c r="K88" s="27"/>
      <c r="L88" s="27">
        <f t="shared" si="20"/>
        <v>584.57894736842104</v>
      </c>
      <c r="M88" s="27">
        <v>604.5</v>
      </c>
      <c r="N88" s="27"/>
      <c r="P88" s="27"/>
      <c r="Q88" s="27">
        <f t="shared" si="18"/>
        <v>4743.3189473684206</v>
      </c>
      <c r="R88" s="16">
        <v>157.9</v>
      </c>
      <c r="V88" s="27">
        <f t="shared" si="22"/>
        <v>4585.418947368421</v>
      </c>
      <c r="W88" s="31"/>
      <c r="X88" s="3"/>
      <c r="Y88" s="3"/>
      <c r="Z88" s="26" t="s">
        <v>32</v>
      </c>
      <c r="AB88" s="26" t="s">
        <v>33</v>
      </c>
      <c r="AG88" s="57"/>
      <c r="AH88" s="57"/>
      <c r="AI88" s="57"/>
      <c r="AJ88" s="57"/>
    </row>
    <row r="89" spans="2:38" ht="15.75" x14ac:dyDescent="0.25">
      <c r="B89" s="26">
        <v>75</v>
      </c>
      <c r="C89" s="1" t="s">
        <v>180</v>
      </c>
      <c r="D89" s="2" t="s">
        <v>260</v>
      </c>
      <c r="E89" s="2" t="s">
        <v>160</v>
      </c>
      <c r="F89" s="3" t="s">
        <v>39</v>
      </c>
      <c r="G89" s="3" t="s">
        <v>325</v>
      </c>
      <c r="H89" s="3" t="s">
        <v>80</v>
      </c>
      <c r="I89" s="5">
        <v>3554.24</v>
      </c>
      <c r="J89" s="4"/>
      <c r="K89" s="27"/>
      <c r="L89" s="27">
        <f t="shared" si="20"/>
        <v>584.57894736842104</v>
      </c>
      <c r="M89" s="27">
        <v>604.5</v>
      </c>
      <c r="N89" s="27"/>
      <c r="Q89" s="27">
        <f t="shared" si="18"/>
        <v>4743.3189473684206</v>
      </c>
      <c r="R89" s="4">
        <v>157.9</v>
      </c>
      <c r="V89" s="27">
        <f t="shared" ref="V89:V95" si="27">+Q89-R89-S89-T89-U89</f>
        <v>4585.418947368421</v>
      </c>
      <c r="W89" s="25"/>
      <c r="X89" s="21"/>
      <c r="Y89" s="45"/>
      <c r="Z89" s="26" t="s">
        <v>32</v>
      </c>
      <c r="AB89" s="26" t="s">
        <v>33</v>
      </c>
      <c r="AG89" s="57"/>
      <c r="AH89" s="57"/>
      <c r="AI89" s="57"/>
      <c r="AJ89" s="57"/>
    </row>
    <row r="90" spans="2:38" ht="15.75" x14ac:dyDescent="0.25">
      <c r="B90" s="26">
        <v>76</v>
      </c>
      <c r="C90" s="1" t="s">
        <v>178</v>
      </c>
      <c r="D90" s="2" t="s">
        <v>261</v>
      </c>
      <c r="E90" s="2" t="s">
        <v>160</v>
      </c>
      <c r="F90" s="3" t="s">
        <v>39</v>
      </c>
      <c r="G90" s="3" t="s">
        <v>326</v>
      </c>
      <c r="H90" s="3" t="s">
        <v>36</v>
      </c>
      <c r="I90" s="5">
        <v>2987.45</v>
      </c>
      <c r="J90" s="4"/>
      <c r="K90" s="27"/>
      <c r="L90" s="27">
        <f t="shared" si="20"/>
        <v>491.35690789473688</v>
      </c>
      <c r="M90" s="27">
        <v>604.5</v>
      </c>
      <c r="N90" s="27"/>
      <c r="O90" s="26"/>
      <c r="P90" s="27"/>
      <c r="Q90" s="27">
        <f t="shared" si="18"/>
        <v>4083.3069078947365</v>
      </c>
      <c r="R90" s="4">
        <v>58.28</v>
      </c>
      <c r="S90" s="26"/>
      <c r="T90" s="26"/>
      <c r="U90" s="26"/>
      <c r="V90" s="27">
        <f t="shared" si="27"/>
        <v>4025.0269078947363</v>
      </c>
      <c r="W90" s="31"/>
      <c r="X90" s="3"/>
      <c r="Y90" s="3"/>
      <c r="Z90" s="26" t="s">
        <v>370</v>
      </c>
      <c r="AA90" s="26"/>
      <c r="AB90" s="26" t="s">
        <v>33</v>
      </c>
      <c r="AG90" s="57"/>
      <c r="AH90" s="57"/>
      <c r="AI90" s="57"/>
      <c r="AJ90" s="57"/>
    </row>
    <row r="91" spans="2:38" ht="15.75" x14ac:dyDescent="0.25">
      <c r="B91" s="26">
        <v>77</v>
      </c>
      <c r="C91" s="1" t="s">
        <v>179</v>
      </c>
      <c r="D91" s="2" t="s">
        <v>261</v>
      </c>
      <c r="E91" s="2" t="s">
        <v>160</v>
      </c>
      <c r="F91" s="3" t="s">
        <v>39</v>
      </c>
      <c r="G91" s="3" t="s">
        <v>327</v>
      </c>
      <c r="H91" s="3" t="s">
        <v>36</v>
      </c>
      <c r="I91" s="5">
        <v>2987.45</v>
      </c>
      <c r="J91" s="4"/>
      <c r="K91" s="27"/>
      <c r="L91" s="27">
        <f t="shared" si="20"/>
        <v>491.35690789473688</v>
      </c>
      <c r="M91" s="27">
        <v>604.5</v>
      </c>
      <c r="N91" s="27"/>
      <c r="O91" s="26"/>
      <c r="P91" s="27"/>
      <c r="Q91" s="27">
        <f t="shared" si="18"/>
        <v>4083.3069078947365</v>
      </c>
      <c r="R91" s="4">
        <v>58.28</v>
      </c>
      <c r="S91" s="26"/>
      <c r="T91" s="26"/>
      <c r="U91" s="26"/>
      <c r="V91" s="27">
        <f t="shared" si="27"/>
        <v>4025.0269078947363</v>
      </c>
      <c r="W91" s="31"/>
      <c r="X91" s="3"/>
      <c r="Y91" s="3"/>
      <c r="Z91" s="26" t="s">
        <v>99</v>
      </c>
      <c r="AA91" s="26"/>
      <c r="AB91" s="26" t="s">
        <v>33</v>
      </c>
      <c r="AG91" s="57"/>
      <c r="AH91" s="57"/>
      <c r="AI91" s="57"/>
      <c r="AJ91" s="57"/>
      <c r="AK91" s="57"/>
    </row>
    <row r="92" spans="2:38" ht="15.75" x14ac:dyDescent="0.25">
      <c r="B92" s="26">
        <v>78</v>
      </c>
      <c r="C92" s="1" t="s">
        <v>181</v>
      </c>
      <c r="D92" s="1" t="s">
        <v>261</v>
      </c>
      <c r="E92" s="2" t="s">
        <v>160</v>
      </c>
      <c r="F92" s="3" t="s">
        <v>39</v>
      </c>
      <c r="G92" s="3" t="s">
        <v>328</v>
      </c>
      <c r="H92" s="3" t="s">
        <v>36</v>
      </c>
      <c r="I92" s="5">
        <v>2752</v>
      </c>
      <c r="J92" s="4"/>
      <c r="K92" s="27"/>
      <c r="L92" s="27">
        <f t="shared" si="20"/>
        <v>452.63157894736844</v>
      </c>
      <c r="M92" s="27">
        <v>604.5</v>
      </c>
      <c r="N92" s="27"/>
      <c r="P92" s="27"/>
      <c r="Q92" s="27">
        <f t="shared" ref="Q92:Q116" si="28">SUM(I92:P92)</f>
        <v>3809.1315789473683</v>
      </c>
      <c r="R92" s="4">
        <v>32.67</v>
      </c>
      <c r="V92" s="27">
        <f t="shared" si="27"/>
        <v>3776.4615789473683</v>
      </c>
      <c r="W92" s="31"/>
      <c r="X92" s="45"/>
      <c r="Y92" s="45"/>
      <c r="Z92" s="26" t="s">
        <v>182</v>
      </c>
      <c r="AB92" s="26" t="s">
        <v>33</v>
      </c>
      <c r="AG92" s="57"/>
      <c r="AH92" s="57"/>
      <c r="AI92" s="57"/>
      <c r="AJ92" s="57"/>
    </row>
    <row r="93" spans="2:38" ht="15.75" x14ac:dyDescent="0.25">
      <c r="B93" s="26">
        <v>79</v>
      </c>
      <c r="C93" s="1" t="s">
        <v>173</v>
      </c>
      <c r="D93" s="2" t="s">
        <v>174</v>
      </c>
      <c r="E93" s="2" t="s">
        <v>160</v>
      </c>
      <c r="F93" s="3" t="s">
        <v>39</v>
      </c>
      <c r="G93" s="3" t="s">
        <v>440</v>
      </c>
      <c r="H93" s="3" t="s">
        <v>80</v>
      </c>
      <c r="I93" s="5">
        <v>4177.5</v>
      </c>
      <c r="J93" s="4"/>
      <c r="K93" s="27"/>
      <c r="L93" s="27">
        <f t="shared" si="20"/>
        <v>687.08881578947376</v>
      </c>
      <c r="M93" s="27">
        <v>604.5</v>
      </c>
      <c r="N93" s="27">
        <f t="shared" si="25"/>
        <v>82.588815789473756</v>
      </c>
      <c r="Q93" s="27">
        <f t="shared" si="28"/>
        <v>5551.6776315789466</v>
      </c>
      <c r="R93" s="4">
        <f>333.11+8.99</f>
        <v>342.1</v>
      </c>
      <c r="V93" s="27">
        <f t="shared" si="27"/>
        <v>5209.5776315789462</v>
      </c>
      <c r="W93" s="31"/>
      <c r="X93" s="21"/>
      <c r="Y93" s="45"/>
      <c r="Z93" s="26" t="s">
        <v>175</v>
      </c>
      <c r="AB93" s="26" t="s">
        <v>33</v>
      </c>
    </row>
    <row r="94" spans="2:38" ht="15.75" x14ac:dyDescent="0.25">
      <c r="B94" s="26">
        <v>80</v>
      </c>
      <c r="C94" s="1" t="s">
        <v>344</v>
      </c>
      <c r="D94" s="2" t="s">
        <v>174</v>
      </c>
      <c r="E94" s="2" t="s">
        <v>160</v>
      </c>
      <c r="F94" s="3" t="s">
        <v>39</v>
      </c>
      <c r="G94" s="3" t="s">
        <v>441</v>
      </c>
      <c r="H94" s="3" t="s">
        <v>80</v>
      </c>
      <c r="I94" s="5">
        <v>4177.5</v>
      </c>
      <c r="J94" s="4"/>
      <c r="K94" s="27"/>
      <c r="L94" s="27">
        <f t="shared" si="20"/>
        <v>687.08881578947376</v>
      </c>
      <c r="M94" s="27">
        <v>604.5</v>
      </c>
      <c r="N94" s="27">
        <f t="shared" si="25"/>
        <v>82.588815789473756</v>
      </c>
      <c r="Q94" s="27">
        <f t="shared" si="28"/>
        <v>5551.6776315789466</v>
      </c>
      <c r="R94" s="4">
        <f>333.11+8.99</f>
        <v>342.1</v>
      </c>
      <c r="V94" s="27">
        <f t="shared" si="27"/>
        <v>5209.5776315789462</v>
      </c>
      <c r="W94" s="31"/>
      <c r="X94" s="21"/>
      <c r="Y94" s="45"/>
      <c r="Z94" s="26" t="s">
        <v>371</v>
      </c>
      <c r="AB94" s="26" t="s">
        <v>33</v>
      </c>
    </row>
    <row r="95" spans="2:38" ht="15.75" x14ac:dyDescent="0.25">
      <c r="B95" s="26">
        <v>81</v>
      </c>
      <c r="C95" s="1" t="s">
        <v>167</v>
      </c>
      <c r="D95" s="2" t="s">
        <v>426</v>
      </c>
      <c r="E95" s="2" t="s">
        <v>160</v>
      </c>
      <c r="F95" s="3" t="s">
        <v>39</v>
      </c>
      <c r="G95" s="3" t="s">
        <v>317</v>
      </c>
      <c r="H95" s="3" t="s">
        <v>36</v>
      </c>
      <c r="I95" s="5">
        <v>3391.5</v>
      </c>
      <c r="J95" s="4"/>
      <c r="K95" s="27"/>
      <c r="L95" s="27">
        <f t="shared" si="20"/>
        <v>557.8125</v>
      </c>
      <c r="M95" s="27">
        <v>604.5</v>
      </c>
      <c r="N95" s="27"/>
      <c r="O95" s="26"/>
      <c r="P95" s="27"/>
      <c r="Q95" s="27">
        <f t="shared" si="28"/>
        <v>4553.8125</v>
      </c>
      <c r="R95" s="4">
        <v>122.49</v>
      </c>
      <c r="S95" s="26"/>
      <c r="T95" s="26"/>
      <c r="U95" s="26"/>
      <c r="V95" s="27">
        <f t="shared" si="27"/>
        <v>4431.3225000000002</v>
      </c>
      <c r="W95" s="31"/>
      <c r="X95" s="3"/>
      <c r="Y95" s="3"/>
      <c r="Z95" s="26" t="s">
        <v>365</v>
      </c>
      <c r="AA95" s="26"/>
      <c r="AB95" s="26" t="s">
        <v>33</v>
      </c>
      <c r="AG95" s="57"/>
      <c r="AH95" s="57"/>
      <c r="AI95" s="57"/>
      <c r="AJ95" s="57"/>
    </row>
    <row r="96" spans="2:38" ht="15.75" x14ac:dyDescent="0.25">
      <c r="B96" s="26">
        <v>82</v>
      </c>
      <c r="C96" s="1" t="s">
        <v>162</v>
      </c>
      <c r="D96" s="2" t="s">
        <v>163</v>
      </c>
      <c r="E96" s="2" t="s">
        <v>160</v>
      </c>
      <c r="F96" s="3" t="s">
        <v>39</v>
      </c>
      <c r="G96" s="3" t="s">
        <v>442</v>
      </c>
      <c r="H96" s="3" t="s">
        <v>127</v>
      </c>
      <c r="I96" s="5">
        <v>2987.45</v>
      </c>
      <c r="J96" s="4"/>
      <c r="K96" s="27"/>
      <c r="L96" s="27">
        <f t="shared" si="20"/>
        <v>491.35690789473688</v>
      </c>
      <c r="M96" s="27">
        <v>604.5</v>
      </c>
      <c r="N96" s="27"/>
      <c r="O96" s="26"/>
      <c r="P96" s="27"/>
      <c r="Q96" s="27">
        <f t="shared" si="28"/>
        <v>4083.3069078947365</v>
      </c>
      <c r="R96" s="16">
        <v>58.28</v>
      </c>
      <c r="S96" s="26"/>
      <c r="T96" s="26"/>
      <c r="U96" s="26"/>
      <c r="V96" s="27">
        <f t="shared" si="22"/>
        <v>4025.0269078947363</v>
      </c>
      <c r="W96" s="31"/>
      <c r="X96" s="3"/>
      <c r="Y96" s="3"/>
      <c r="Z96" s="26" t="s">
        <v>362</v>
      </c>
      <c r="AA96" s="26"/>
      <c r="AB96" s="26" t="s">
        <v>33</v>
      </c>
      <c r="AG96" s="57"/>
      <c r="AH96" s="57"/>
      <c r="AI96" s="57"/>
      <c r="AJ96" s="57"/>
    </row>
    <row r="97" spans="2:36" ht="15.75" x14ac:dyDescent="0.25">
      <c r="B97" s="26">
        <v>83</v>
      </c>
      <c r="C97" s="1" t="s">
        <v>164</v>
      </c>
      <c r="D97" s="2" t="s">
        <v>163</v>
      </c>
      <c r="E97" s="2" t="s">
        <v>160</v>
      </c>
      <c r="F97" s="3" t="s">
        <v>39</v>
      </c>
      <c r="G97" s="3" t="s">
        <v>443</v>
      </c>
      <c r="H97" s="3" t="s">
        <v>127</v>
      </c>
      <c r="I97" s="4">
        <v>2987.45</v>
      </c>
      <c r="J97" s="4"/>
      <c r="K97" s="27"/>
      <c r="L97" s="27">
        <f t="shared" si="20"/>
        <v>491.35690789473688</v>
      </c>
      <c r="M97" s="27">
        <v>604.5</v>
      </c>
      <c r="N97" s="27"/>
      <c r="P97" s="27"/>
      <c r="Q97" s="27">
        <f t="shared" si="28"/>
        <v>4083.3069078947365</v>
      </c>
      <c r="R97" s="4">
        <v>58.28</v>
      </c>
      <c r="V97" s="27">
        <f t="shared" ref="V97" si="29">+Q97-R97-S97-T97-U97</f>
        <v>4025.0269078947363</v>
      </c>
      <c r="W97" s="31"/>
      <c r="X97" s="3"/>
      <c r="Y97" s="3"/>
      <c r="Z97" s="26" t="s">
        <v>355</v>
      </c>
      <c r="AB97" s="26" t="s">
        <v>33</v>
      </c>
      <c r="AG97" s="57"/>
      <c r="AH97" s="57"/>
      <c r="AI97" s="57"/>
      <c r="AJ97" s="57"/>
    </row>
    <row r="98" spans="2:36" ht="15.75" x14ac:dyDescent="0.25">
      <c r="B98" s="26">
        <v>84</v>
      </c>
      <c r="C98" s="1" t="s">
        <v>229</v>
      </c>
      <c r="D98" s="2" t="s">
        <v>407</v>
      </c>
      <c r="E98" s="2" t="s">
        <v>160</v>
      </c>
      <c r="F98" s="3" t="s">
        <v>39</v>
      </c>
      <c r="G98" s="3" t="s">
        <v>444</v>
      </c>
      <c r="H98" s="3" t="s">
        <v>437</v>
      </c>
      <c r="I98" s="5">
        <v>2752</v>
      </c>
      <c r="J98" s="4"/>
      <c r="K98" s="27"/>
      <c r="L98" s="27">
        <f t="shared" si="20"/>
        <v>452.63157894736844</v>
      </c>
      <c r="M98" s="27">
        <v>604.5</v>
      </c>
      <c r="N98" s="27"/>
      <c r="O98" s="26"/>
      <c r="P98" s="27"/>
      <c r="Q98" s="27">
        <f t="shared" si="28"/>
        <v>3809.1315789473683</v>
      </c>
      <c r="R98" s="16">
        <v>32.67</v>
      </c>
      <c r="S98" s="26"/>
      <c r="T98" s="26"/>
      <c r="U98" s="26"/>
      <c r="V98" s="27">
        <f t="shared" si="22"/>
        <v>3776.4615789473683</v>
      </c>
      <c r="W98" s="26"/>
      <c r="X98" s="50"/>
      <c r="Y98" s="26"/>
      <c r="Z98" s="26" t="s">
        <v>400</v>
      </c>
      <c r="AA98" s="26"/>
      <c r="AB98" s="26"/>
      <c r="AG98" s="57"/>
      <c r="AH98" s="57"/>
      <c r="AI98" s="57"/>
      <c r="AJ98" s="57"/>
    </row>
    <row r="99" spans="2:36" ht="15.75" x14ac:dyDescent="0.25">
      <c r="B99" s="26">
        <v>85</v>
      </c>
      <c r="C99" s="1" t="s">
        <v>165</v>
      </c>
      <c r="D99" s="2" t="s">
        <v>427</v>
      </c>
      <c r="E99" s="2" t="s">
        <v>160</v>
      </c>
      <c r="F99" s="3" t="s">
        <v>39</v>
      </c>
      <c r="G99" s="3" t="s">
        <v>445</v>
      </c>
      <c r="H99" s="3" t="s">
        <v>446</v>
      </c>
      <c r="I99" s="4">
        <v>2000</v>
      </c>
      <c r="J99" s="4">
        <v>73.42</v>
      </c>
      <c r="K99" s="27"/>
      <c r="L99" s="27">
        <f t="shared" si="20"/>
        <v>328.94736842105266</v>
      </c>
      <c r="M99" s="27">
        <v>604.5</v>
      </c>
      <c r="N99" s="27"/>
      <c r="P99" s="27"/>
      <c r="Q99" s="27">
        <f t="shared" si="28"/>
        <v>3006.8673684210526</v>
      </c>
      <c r="R99" s="4"/>
      <c r="V99" s="27">
        <f t="shared" ref="V99" si="30">+Q99-R99-S99-T99-U99</f>
        <v>3006.8673684210526</v>
      </c>
      <c r="W99" s="31"/>
      <c r="X99" s="3"/>
      <c r="Y99" s="3"/>
      <c r="Z99" s="26" t="s">
        <v>166</v>
      </c>
      <c r="AB99" s="26" t="s">
        <v>33</v>
      </c>
      <c r="AF99" s="57"/>
      <c r="AG99" s="57"/>
      <c r="AH99" s="57"/>
      <c r="AI99" s="57"/>
      <c r="AJ99" s="57"/>
    </row>
    <row r="100" spans="2:36" ht="15.75" x14ac:dyDescent="0.25">
      <c r="B100" s="26">
        <v>86</v>
      </c>
      <c r="C100" s="1" t="s">
        <v>170</v>
      </c>
      <c r="D100" s="2" t="s">
        <v>429</v>
      </c>
      <c r="E100" s="2" t="s">
        <v>160</v>
      </c>
      <c r="F100" s="3" t="s">
        <v>39</v>
      </c>
      <c r="G100" s="3" t="s">
        <v>320</v>
      </c>
      <c r="H100" s="3" t="s">
        <v>36</v>
      </c>
      <c r="I100" s="5">
        <v>2402.5</v>
      </c>
      <c r="J100" s="4">
        <v>19.34</v>
      </c>
      <c r="K100" s="27"/>
      <c r="L100" s="27">
        <f t="shared" si="20"/>
        <v>395.14802631578954</v>
      </c>
      <c r="M100" s="27">
        <v>604.5</v>
      </c>
      <c r="N100" s="27"/>
      <c r="P100" s="27"/>
      <c r="Q100" s="27">
        <f t="shared" si="28"/>
        <v>3421.4880263157897</v>
      </c>
      <c r="R100" s="4"/>
      <c r="V100" s="27">
        <f t="shared" si="22"/>
        <v>3421.4880263157897</v>
      </c>
      <c r="W100" s="31"/>
      <c r="X100" s="56"/>
      <c r="Y100" s="9"/>
      <c r="Z100" s="46" t="s">
        <v>373</v>
      </c>
      <c r="AB100" s="26" t="s">
        <v>33</v>
      </c>
      <c r="AG100" s="57"/>
      <c r="AH100" s="57"/>
      <c r="AI100" s="57"/>
      <c r="AJ100" s="57"/>
    </row>
    <row r="101" spans="2:36" ht="15.75" x14ac:dyDescent="0.25">
      <c r="B101" s="26">
        <v>87</v>
      </c>
      <c r="C101" s="1" t="s">
        <v>171</v>
      </c>
      <c r="D101" s="2" t="s">
        <v>429</v>
      </c>
      <c r="E101" s="2" t="s">
        <v>160</v>
      </c>
      <c r="F101" s="3" t="s">
        <v>39</v>
      </c>
      <c r="G101" s="3" t="s">
        <v>388</v>
      </c>
      <c r="H101" s="3" t="s">
        <v>36</v>
      </c>
      <c r="I101" s="5">
        <v>2402.5</v>
      </c>
      <c r="J101" s="4">
        <v>19.34</v>
      </c>
      <c r="K101" s="27"/>
      <c r="L101" s="27">
        <f t="shared" si="20"/>
        <v>395.14802631578954</v>
      </c>
      <c r="M101" s="27">
        <v>604.5</v>
      </c>
      <c r="N101" s="27"/>
      <c r="Q101" s="27">
        <f t="shared" si="28"/>
        <v>3421.4880263157897</v>
      </c>
      <c r="R101" s="4"/>
      <c r="V101" s="27">
        <f t="shared" si="22"/>
        <v>3421.4880263157897</v>
      </c>
      <c r="W101" s="31"/>
      <c r="X101" s="21"/>
      <c r="Y101" s="45"/>
      <c r="Z101" s="46" t="s">
        <v>374</v>
      </c>
      <c r="AB101" s="26" t="s">
        <v>33</v>
      </c>
    </row>
    <row r="102" spans="2:36" ht="15.75" x14ac:dyDescent="0.25">
      <c r="B102" s="26">
        <v>88</v>
      </c>
      <c r="C102" s="1" t="s">
        <v>233</v>
      </c>
      <c r="D102" s="2" t="s">
        <v>411</v>
      </c>
      <c r="E102" s="2" t="s">
        <v>160</v>
      </c>
      <c r="F102" s="3" t="s">
        <v>39</v>
      </c>
      <c r="G102" s="3" t="s">
        <v>321</v>
      </c>
      <c r="H102" s="3" t="s">
        <v>36</v>
      </c>
      <c r="I102" s="5">
        <v>2402.5</v>
      </c>
      <c r="J102" s="4">
        <v>19.34</v>
      </c>
      <c r="K102" s="27"/>
      <c r="L102" s="27">
        <f t="shared" si="20"/>
        <v>395.14802631578954</v>
      </c>
      <c r="M102" s="27">
        <v>604.5</v>
      </c>
      <c r="N102" s="27"/>
      <c r="Q102" s="27">
        <f t="shared" si="28"/>
        <v>3421.4880263157897</v>
      </c>
      <c r="R102" s="4"/>
      <c r="V102" s="27">
        <f t="shared" si="22"/>
        <v>3421.4880263157897</v>
      </c>
      <c r="W102" s="61"/>
      <c r="X102" s="19"/>
      <c r="Y102" s="26"/>
      <c r="Z102" s="46" t="s">
        <v>400</v>
      </c>
      <c r="AB102" s="26"/>
    </row>
    <row r="103" spans="2:36" ht="15.75" x14ac:dyDescent="0.25">
      <c r="B103" s="26">
        <v>89</v>
      </c>
      <c r="C103" s="1" t="s">
        <v>172</v>
      </c>
      <c r="D103" s="2" t="s">
        <v>431</v>
      </c>
      <c r="E103" s="2" t="s">
        <v>160</v>
      </c>
      <c r="F103" s="3" t="s">
        <v>39</v>
      </c>
      <c r="G103" s="3" t="s">
        <v>322</v>
      </c>
      <c r="H103" s="3" t="s">
        <v>36</v>
      </c>
      <c r="I103" s="5">
        <v>2293</v>
      </c>
      <c r="J103" s="4">
        <v>40.72</v>
      </c>
      <c r="K103" s="27"/>
      <c r="L103" s="27">
        <f t="shared" si="20"/>
        <v>377.13815789473688</v>
      </c>
      <c r="M103" s="27">
        <v>604.5</v>
      </c>
      <c r="N103" s="27"/>
      <c r="Q103" s="27">
        <f t="shared" si="28"/>
        <v>3315.3581578947369</v>
      </c>
      <c r="R103" s="4"/>
      <c r="V103" s="27">
        <f t="shared" si="22"/>
        <v>3315.3581578947369</v>
      </c>
      <c r="W103" s="31"/>
      <c r="X103" s="56"/>
      <c r="Y103" s="45"/>
      <c r="Z103" s="26" t="s">
        <v>37</v>
      </c>
      <c r="AB103" s="26" t="s">
        <v>33</v>
      </c>
    </row>
    <row r="104" spans="2:36" ht="15.75" x14ac:dyDescent="0.25">
      <c r="B104" s="26">
        <v>90</v>
      </c>
      <c r="C104" s="1" t="s">
        <v>177</v>
      </c>
      <c r="D104" s="2" t="s">
        <v>430</v>
      </c>
      <c r="E104" s="2" t="s">
        <v>160</v>
      </c>
      <c r="F104" s="3" t="s">
        <v>39</v>
      </c>
      <c r="G104" s="3" t="s">
        <v>323</v>
      </c>
      <c r="H104" s="3" t="s">
        <v>36</v>
      </c>
      <c r="I104" s="4">
        <v>2987.45</v>
      </c>
      <c r="J104" s="4"/>
      <c r="K104" s="27"/>
      <c r="L104" s="27">
        <f t="shared" si="20"/>
        <v>491.35690789473688</v>
      </c>
      <c r="M104" s="27">
        <v>604.5</v>
      </c>
      <c r="N104" s="27"/>
      <c r="Q104" s="27">
        <f t="shared" si="28"/>
        <v>4083.3069078947365</v>
      </c>
      <c r="R104" s="4">
        <v>58.28</v>
      </c>
      <c r="V104" s="27">
        <f t="shared" si="22"/>
        <v>4025.0269078947363</v>
      </c>
      <c r="W104" s="31"/>
      <c r="X104" s="9"/>
      <c r="Y104" s="9"/>
      <c r="Z104" s="26" t="s">
        <v>32</v>
      </c>
      <c r="AB104" s="26" t="s">
        <v>33</v>
      </c>
    </row>
    <row r="105" spans="2:36" ht="15.75" x14ac:dyDescent="0.25">
      <c r="B105" s="26">
        <v>91</v>
      </c>
      <c r="C105" s="1" t="s">
        <v>342</v>
      </c>
      <c r="D105" s="2" t="s">
        <v>414</v>
      </c>
      <c r="E105" s="2" t="s">
        <v>160</v>
      </c>
      <c r="F105" s="3" t="s">
        <v>39</v>
      </c>
      <c r="G105" s="3" t="s">
        <v>418</v>
      </c>
      <c r="H105" s="3" t="s">
        <v>36</v>
      </c>
      <c r="I105" s="4">
        <v>2000</v>
      </c>
      <c r="J105" s="4">
        <v>73.42</v>
      </c>
      <c r="K105" s="27"/>
      <c r="L105" s="27">
        <f t="shared" si="20"/>
        <v>328.94736842105266</v>
      </c>
      <c r="M105" s="27">
        <v>604.5</v>
      </c>
      <c r="N105" s="27"/>
      <c r="Q105" s="27">
        <f t="shared" si="28"/>
        <v>3006.8673684210526</v>
      </c>
      <c r="R105" s="4"/>
      <c r="V105" s="27">
        <f t="shared" si="22"/>
        <v>3006.8673684210526</v>
      </c>
      <c r="W105" s="26"/>
      <c r="X105" s="1"/>
      <c r="Y105" s="26"/>
      <c r="Z105" s="26" t="s">
        <v>400</v>
      </c>
      <c r="AB105" s="26"/>
    </row>
    <row r="106" spans="2:36" ht="15.75" x14ac:dyDescent="0.25">
      <c r="B106" s="26">
        <v>92</v>
      </c>
      <c r="C106" s="1" t="s">
        <v>331</v>
      </c>
      <c r="D106" s="2" t="s">
        <v>412</v>
      </c>
      <c r="E106" s="2" t="s">
        <v>160</v>
      </c>
      <c r="F106" s="3" t="s">
        <v>39</v>
      </c>
      <c r="G106" s="3" t="s">
        <v>386</v>
      </c>
      <c r="H106" s="3" t="s">
        <v>36</v>
      </c>
      <c r="I106" s="28">
        <v>1483.21</v>
      </c>
      <c r="J106" s="28">
        <v>118.49</v>
      </c>
      <c r="K106" s="27"/>
      <c r="L106" s="27">
        <f>I106*2/30.4*2.5</f>
        <v>243.94901315789474</v>
      </c>
      <c r="M106" s="27">
        <v>604.5</v>
      </c>
      <c r="N106" s="27"/>
      <c r="Q106" s="27">
        <f t="shared" si="28"/>
        <v>2450.1490131578948</v>
      </c>
      <c r="R106" s="4"/>
      <c r="V106" s="27">
        <f t="shared" si="22"/>
        <v>2450.1490131578948</v>
      </c>
      <c r="W106" s="26"/>
      <c r="X106" s="19"/>
      <c r="Y106" s="26"/>
      <c r="Z106" s="26" t="s">
        <v>400</v>
      </c>
      <c r="AB106" s="26" t="s">
        <v>33</v>
      </c>
    </row>
    <row r="107" spans="2:36" ht="15.75" x14ac:dyDescent="0.25">
      <c r="B107" s="26">
        <v>93</v>
      </c>
      <c r="C107" s="1" t="s">
        <v>450</v>
      </c>
      <c r="D107" s="1" t="s">
        <v>408</v>
      </c>
      <c r="E107" s="2" t="s">
        <v>160</v>
      </c>
      <c r="F107" s="3" t="s">
        <v>39</v>
      </c>
      <c r="G107" s="3" t="s">
        <v>324</v>
      </c>
      <c r="H107" s="3" t="s">
        <v>36</v>
      </c>
      <c r="I107" s="5">
        <v>2752</v>
      </c>
      <c r="J107" s="4"/>
      <c r="K107" s="27"/>
      <c r="L107" s="27">
        <f t="shared" si="20"/>
        <v>452.63157894736844</v>
      </c>
      <c r="M107" s="27">
        <v>604.5</v>
      </c>
      <c r="N107" s="27"/>
      <c r="Q107" s="27">
        <f t="shared" si="28"/>
        <v>3809.1315789473683</v>
      </c>
      <c r="R107" s="4">
        <v>32.67</v>
      </c>
      <c r="V107" s="27">
        <f t="shared" si="22"/>
        <v>3776.4615789473683</v>
      </c>
      <c r="W107" s="31"/>
      <c r="X107" s="21"/>
      <c r="Y107" s="45"/>
      <c r="Z107" s="26" t="s">
        <v>32</v>
      </c>
      <c r="AB107" s="26" t="s">
        <v>33</v>
      </c>
    </row>
    <row r="108" spans="2:36" ht="15.75" x14ac:dyDescent="0.25">
      <c r="B108" s="26">
        <v>94</v>
      </c>
      <c r="C108" s="1" t="s">
        <v>183</v>
      </c>
      <c r="D108" s="2" t="s">
        <v>184</v>
      </c>
      <c r="E108" s="2" t="s">
        <v>160</v>
      </c>
      <c r="F108" s="3" t="s">
        <v>39</v>
      </c>
      <c r="G108" s="3" t="s">
        <v>419</v>
      </c>
      <c r="H108" s="3" t="s">
        <v>80</v>
      </c>
      <c r="I108" s="5">
        <v>3096</v>
      </c>
      <c r="J108" s="4"/>
      <c r="K108" s="27"/>
      <c r="L108" s="27">
        <f t="shared" si="20"/>
        <v>509.21052631578954</v>
      </c>
      <c r="M108" s="27">
        <v>604.5</v>
      </c>
      <c r="N108" s="27"/>
      <c r="P108" s="27"/>
      <c r="Q108" s="27">
        <f t="shared" si="28"/>
        <v>4209.71052631579</v>
      </c>
      <c r="R108" s="4">
        <v>90.34</v>
      </c>
      <c r="V108" s="27">
        <f t="shared" si="22"/>
        <v>4119.3705263157899</v>
      </c>
      <c r="W108" s="31"/>
      <c r="X108" s="3"/>
      <c r="Y108" s="3"/>
      <c r="Z108" s="26" t="s">
        <v>365</v>
      </c>
      <c r="AB108" s="26" t="s">
        <v>33</v>
      </c>
      <c r="AG108" s="57"/>
      <c r="AH108" s="57"/>
      <c r="AI108" s="57"/>
      <c r="AJ108" s="57"/>
    </row>
    <row r="109" spans="2:36" ht="15.75" x14ac:dyDescent="0.25">
      <c r="B109" s="26">
        <v>95</v>
      </c>
      <c r="C109" s="1" t="s">
        <v>169</v>
      </c>
      <c r="D109" s="2" t="s">
        <v>428</v>
      </c>
      <c r="E109" s="2" t="s">
        <v>160</v>
      </c>
      <c r="F109" s="3" t="s">
        <v>39</v>
      </c>
      <c r="G109" s="3" t="s">
        <v>319</v>
      </c>
      <c r="H109" s="3" t="s">
        <v>36</v>
      </c>
      <c r="I109" s="5">
        <v>3554.24</v>
      </c>
      <c r="J109" s="16"/>
      <c r="K109" s="27"/>
      <c r="L109" s="27">
        <f t="shared" si="20"/>
        <v>584.57894736842104</v>
      </c>
      <c r="M109" s="27">
        <v>604.5</v>
      </c>
      <c r="N109" s="27"/>
      <c r="P109" s="27"/>
      <c r="Q109" s="27">
        <f t="shared" si="28"/>
        <v>4743.3189473684206</v>
      </c>
      <c r="R109" s="16">
        <v>157.9</v>
      </c>
      <c r="V109" s="27">
        <f t="shared" ref="V109:V112" si="31">+Q109-R109-S109-T109-U109</f>
        <v>4585.418947368421</v>
      </c>
      <c r="W109" s="31"/>
      <c r="X109" s="3"/>
      <c r="Y109" s="3"/>
      <c r="Z109" s="46" t="s">
        <v>189</v>
      </c>
      <c r="AB109" s="26" t="s">
        <v>33</v>
      </c>
      <c r="AG109" s="57"/>
      <c r="AH109" s="57"/>
      <c r="AI109" s="57"/>
      <c r="AJ109" s="57"/>
    </row>
    <row r="110" spans="2:36" ht="15.75" x14ac:dyDescent="0.25">
      <c r="B110" s="26">
        <v>96</v>
      </c>
      <c r="C110" s="1" t="s">
        <v>190</v>
      </c>
      <c r="D110" s="2" t="s">
        <v>185</v>
      </c>
      <c r="E110" s="2" t="s">
        <v>160</v>
      </c>
      <c r="F110" s="3" t="s">
        <v>39</v>
      </c>
      <c r="G110" s="3" t="s">
        <v>425</v>
      </c>
      <c r="H110" s="3" t="s">
        <v>36</v>
      </c>
      <c r="I110" s="5">
        <v>3096</v>
      </c>
      <c r="J110" s="26"/>
      <c r="K110" s="27"/>
      <c r="L110" s="27">
        <f t="shared" si="20"/>
        <v>509.21052631578954</v>
      </c>
      <c r="M110" s="27">
        <v>604.5</v>
      </c>
      <c r="N110" s="27"/>
      <c r="O110" s="26"/>
      <c r="P110" s="27"/>
      <c r="Q110" s="27">
        <f t="shared" si="28"/>
        <v>4209.71052631579</v>
      </c>
      <c r="R110" s="4">
        <v>90.34</v>
      </c>
      <c r="S110" s="27"/>
      <c r="T110" s="27"/>
      <c r="U110" s="27"/>
      <c r="V110" s="27">
        <f t="shared" si="31"/>
        <v>4119.3705263157899</v>
      </c>
      <c r="W110" s="31"/>
      <c r="X110" s="21"/>
      <c r="Y110" s="45"/>
      <c r="Z110" s="26" t="s">
        <v>99</v>
      </c>
      <c r="AA110" s="26"/>
      <c r="AB110" s="26" t="s">
        <v>33</v>
      </c>
      <c r="AG110" s="57"/>
      <c r="AH110" s="57"/>
      <c r="AI110" s="57"/>
      <c r="AJ110" s="57"/>
    </row>
    <row r="111" spans="2:36" ht="15.75" x14ac:dyDescent="0.25">
      <c r="B111" s="26">
        <v>97</v>
      </c>
      <c r="C111" s="1" t="s">
        <v>168</v>
      </c>
      <c r="D111" s="2" t="s">
        <v>187</v>
      </c>
      <c r="E111" s="2" t="s">
        <v>160</v>
      </c>
      <c r="F111" s="3" t="s">
        <v>39</v>
      </c>
      <c r="G111" s="3" t="s">
        <v>318</v>
      </c>
      <c r="H111" s="3" t="s">
        <v>36</v>
      </c>
      <c r="I111" s="5">
        <v>2987.45</v>
      </c>
      <c r="J111" s="4"/>
      <c r="K111" s="27"/>
      <c r="L111" s="27">
        <f t="shared" si="20"/>
        <v>491.35690789473688</v>
      </c>
      <c r="M111" s="27">
        <v>604.5</v>
      </c>
      <c r="N111" s="27"/>
      <c r="O111" s="26"/>
      <c r="P111" s="27"/>
      <c r="Q111" s="27">
        <f t="shared" si="28"/>
        <v>4083.3069078947365</v>
      </c>
      <c r="R111" s="4">
        <v>58.28</v>
      </c>
      <c r="S111" s="26"/>
      <c r="T111" s="26"/>
      <c r="U111" s="26"/>
      <c r="V111" s="27">
        <f t="shared" si="31"/>
        <v>4025.0269078947363</v>
      </c>
      <c r="W111" s="31"/>
      <c r="X111" s="45"/>
      <c r="Y111" s="3"/>
      <c r="Z111" s="46" t="s">
        <v>372</v>
      </c>
      <c r="AB111" s="26" t="s">
        <v>33</v>
      </c>
      <c r="AG111" s="57"/>
      <c r="AH111" s="57"/>
      <c r="AI111" s="57"/>
      <c r="AJ111" s="57"/>
    </row>
    <row r="112" spans="2:36" ht="15.75" x14ac:dyDescent="0.25">
      <c r="B112" s="26">
        <v>98</v>
      </c>
      <c r="C112" s="1" t="s">
        <v>188</v>
      </c>
      <c r="D112" s="2" t="s">
        <v>187</v>
      </c>
      <c r="E112" s="2" t="s">
        <v>160</v>
      </c>
      <c r="F112" s="3" t="s">
        <v>39</v>
      </c>
      <c r="G112" s="3" t="s">
        <v>421</v>
      </c>
      <c r="H112" s="3" t="s">
        <v>36</v>
      </c>
      <c r="I112" s="5">
        <v>2866.5</v>
      </c>
      <c r="J112" s="4"/>
      <c r="K112" s="27"/>
      <c r="L112" s="27">
        <f t="shared" si="20"/>
        <v>471.4638157894737</v>
      </c>
      <c r="M112" s="27">
        <v>604.5</v>
      </c>
      <c r="N112" s="27"/>
      <c r="P112" s="27"/>
      <c r="Q112" s="27">
        <f t="shared" si="28"/>
        <v>3942.4638157894738</v>
      </c>
      <c r="R112" s="4">
        <v>45.12</v>
      </c>
      <c r="V112" s="27">
        <f t="shared" si="31"/>
        <v>3897.3438157894739</v>
      </c>
      <c r="W112" s="31"/>
      <c r="X112" s="45"/>
      <c r="Y112" s="9"/>
      <c r="Z112" s="26" t="s">
        <v>189</v>
      </c>
      <c r="AB112" s="26" t="s">
        <v>33</v>
      </c>
      <c r="AG112" s="57"/>
      <c r="AH112" s="57"/>
      <c r="AI112" s="57"/>
      <c r="AJ112" s="57"/>
    </row>
    <row r="113" spans="2:36" ht="15.75" x14ac:dyDescent="0.25">
      <c r="B113" s="26">
        <v>99</v>
      </c>
      <c r="C113" s="1" t="s">
        <v>186</v>
      </c>
      <c r="D113" s="2" t="s">
        <v>410</v>
      </c>
      <c r="E113" s="2" t="s">
        <v>160</v>
      </c>
      <c r="F113" s="3" t="s">
        <v>39</v>
      </c>
      <c r="G113" s="3" t="s">
        <v>420</v>
      </c>
      <c r="H113" s="3" t="s">
        <v>36</v>
      </c>
      <c r="I113" s="5">
        <v>2752</v>
      </c>
      <c r="J113" s="4"/>
      <c r="K113" s="27"/>
      <c r="L113" s="27">
        <f t="shared" si="20"/>
        <v>452.63157894736844</v>
      </c>
      <c r="M113" s="27">
        <v>604.5</v>
      </c>
      <c r="N113" s="27"/>
      <c r="P113" s="27"/>
      <c r="Q113" s="27">
        <f t="shared" si="28"/>
        <v>3809.1315789473683</v>
      </c>
      <c r="R113" s="4">
        <v>32.67</v>
      </c>
      <c r="V113" s="27">
        <f t="shared" si="22"/>
        <v>3776.4615789473683</v>
      </c>
      <c r="W113" s="31"/>
      <c r="X113" s="45"/>
      <c r="Y113" s="9"/>
      <c r="Z113" s="26" t="s">
        <v>166</v>
      </c>
      <c r="AB113" s="26" t="s">
        <v>33</v>
      </c>
      <c r="AG113" s="57"/>
      <c r="AH113" s="57"/>
      <c r="AI113" s="57"/>
      <c r="AJ113" s="57"/>
    </row>
    <row r="114" spans="2:36" ht="15.75" x14ac:dyDescent="0.25">
      <c r="B114" s="26">
        <v>100</v>
      </c>
      <c r="C114" s="1" t="s">
        <v>232</v>
      </c>
      <c r="D114" s="2" t="s">
        <v>410</v>
      </c>
      <c r="E114" s="2" t="s">
        <v>160</v>
      </c>
      <c r="F114" s="3" t="s">
        <v>39</v>
      </c>
      <c r="G114" s="3" t="s">
        <v>422</v>
      </c>
      <c r="H114" s="3" t="s">
        <v>36</v>
      </c>
      <c r="I114" s="5">
        <v>2752</v>
      </c>
      <c r="J114" s="4"/>
      <c r="K114" s="27"/>
      <c r="L114" s="27">
        <f t="shared" si="20"/>
        <v>452.63157894736844</v>
      </c>
      <c r="M114" s="27">
        <v>604.5</v>
      </c>
      <c r="N114" s="27"/>
      <c r="P114" s="27"/>
      <c r="Q114" s="27">
        <f t="shared" si="28"/>
        <v>3809.1315789473683</v>
      </c>
      <c r="R114" s="4">
        <v>32.67</v>
      </c>
      <c r="V114" s="27">
        <f t="shared" si="22"/>
        <v>3776.4615789473683</v>
      </c>
      <c r="W114" s="26"/>
      <c r="X114" s="50"/>
      <c r="Y114" s="26"/>
      <c r="Z114" s="26" t="s">
        <v>400</v>
      </c>
      <c r="AB114" s="26"/>
      <c r="AG114" s="57"/>
      <c r="AH114" s="57"/>
      <c r="AI114" s="57"/>
      <c r="AJ114" s="57"/>
    </row>
    <row r="115" spans="2:36" ht="15.75" x14ac:dyDescent="0.25">
      <c r="B115" s="26">
        <v>101</v>
      </c>
      <c r="C115" s="1" t="s">
        <v>329</v>
      </c>
      <c r="D115" s="2" t="s">
        <v>410</v>
      </c>
      <c r="E115" s="2" t="s">
        <v>160</v>
      </c>
      <c r="F115" s="3" t="s">
        <v>39</v>
      </c>
      <c r="G115" s="3" t="s">
        <v>423</v>
      </c>
      <c r="H115" s="3" t="s">
        <v>36</v>
      </c>
      <c r="I115" s="5">
        <v>2752</v>
      </c>
      <c r="J115" s="4"/>
      <c r="K115" s="27"/>
      <c r="L115" s="27">
        <f t="shared" si="20"/>
        <v>452.63157894736844</v>
      </c>
      <c r="M115" s="27">
        <v>604.5</v>
      </c>
      <c r="N115" s="27"/>
      <c r="P115" s="27"/>
      <c r="Q115" s="27">
        <f t="shared" si="28"/>
        <v>3809.1315789473683</v>
      </c>
      <c r="R115" s="4">
        <v>32.67</v>
      </c>
      <c r="V115" s="27">
        <f t="shared" si="22"/>
        <v>3776.4615789473683</v>
      </c>
      <c r="W115" s="26"/>
      <c r="X115" s="19"/>
      <c r="Y115" s="26"/>
      <c r="Z115" s="26" t="s">
        <v>400</v>
      </c>
      <c r="AB115" s="26"/>
      <c r="AG115" s="57"/>
      <c r="AH115" s="57"/>
      <c r="AI115" s="57"/>
      <c r="AJ115" s="57"/>
    </row>
    <row r="116" spans="2:36" ht="15.75" x14ac:dyDescent="0.25">
      <c r="B116" s="26">
        <v>102</v>
      </c>
      <c r="C116" s="1" t="s">
        <v>360</v>
      </c>
      <c r="D116" s="2" t="s">
        <v>415</v>
      </c>
      <c r="E116" s="2" t="s">
        <v>160</v>
      </c>
      <c r="F116" s="3" t="s">
        <v>39</v>
      </c>
      <c r="G116" s="3" t="s">
        <v>424</v>
      </c>
      <c r="H116" s="3" t="s">
        <v>36</v>
      </c>
      <c r="I116" s="5">
        <v>2293</v>
      </c>
      <c r="J116" s="4">
        <v>40.72</v>
      </c>
      <c r="K116" s="27"/>
      <c r="L116" s="27">
        <f t="shared" si="20"/>
        <v>377.13815789473688</v>
      </c>
      <c r="M116" s="27">
        <v>604.5</v>
      </c>
      <c r="N116" s="27"/>
      <c r="P116" s="27"/>
      <c r="Q116" s="27">
        <f t="shared" si="28"/>
        <v>3315.3581578947369</v>
      </c>
      <c r="R116" s="4"/>
      <c r="V116" s="27">
        <f t="shared" si="22"/>
        <v>3315.3581578947369</v>
      </c>
      <c r="W116" s="26"/>
      <c r="X116" s="1"/>
      <c r="Y116" s="26"/>
      <c r="Z116" s="26" t="s">
        <v>400</v>
      </c>
      <c r="AB116" s="26"/>
      <c r="AG116" s="57"/>
      <c r="AH116" s="57"/>
      <c r="AI116" s="57"/>
      <c r="AJ116" s="57"/>
    </row>
    <row r="117" spans="2:36" ht="15.75" x14ac:dyDescent="0.25">
      <c r="B117" s="26"/>
      <c r="C117" s="44" t="s">
        <v>191</v>
      </c>
      <c r="I117" s="42">
        <f>SUM(I61:I116)</f>
        <v>173805.53</v>
      </c>
      <c r="J117" s="42">
        <f>SUM(J61:J116)</f>
        <v>505.57000000000005</v>
      </c>
      <c r="K117" s="42">
        <v>0</v>
      </c>
      <c r="L117" s="42">
        <f>SUM(L61:L116)</f>
        <v>28586.435855263167</v>
      </c>
      <c r="M117" s="42"/>
      <c r="N117" s="42"/>
      <c r="O117" s="42">
        <f>SUM(O61:O116)</f>
        <v>0</v>
      </c>
      <c r="P117" s="42">
        <v>0</v>
      </c>
      <c r="Q117" s="42">
        <f>SUM(Q61:Q116)</f>
        <v>238256.11809210523</v>
      </c>
      <c r="R117" s="42">
        <f>SUM(R61:R116)</f>
        <v>6357.5799999999972</v>
      </c>
      <c r="S117" s="42">
        <f t="shared" ref="S117:U117" si="32">SUM(S61:S116)</f>
        <v>0</v>
      </c>
      <c r="T117" s="42">
        <f t="shared" si="32"/>
        <v>0</v>
      </c>
      <c r="U117" s="42">
        <f t="shared" si="32"/>
        <v>0</v>
      </c>
      <c r="V117" s="42">
        <f>SUM(V61:V116)</f>
        <v>231898.5380921053</v>
      </c>
      <c r="W117" s="76"/>
    </row>
    <row r="118" spans="2:36" x14ac:dyDescent="0.25">
      <c r="I118" s="55"/>
      <c r="J118" s="55"/>
      <c r="Q118" s="55"/>
      <c r="V118" s="55"/>
    </row>
    <row r="119" spans="2:36" ht="15.75" x14ac:dyDescent="0.25">
      <c r="I119" s="42">
        <f>SUM(I117+I58+I50+I36)</f>
        <v>488111.18</v>
      </c>
      <c r="J119" s="42">
        <f>SUM(J117+J58+J50+J36)</f>
        <v>669.2600000000001</v>
      </c>
      <c r="K119" s="42">
        <f>K117+K58+K50+K36</f>
        <v>0</v>
      </c>
      <c r="L119" s="42">
        <f>L117+L58+L50+L36</f>
        <v>80281.444078947403</v>
      </c>
      <c r="M119" s="42"/>
      <c r="N119" s="42"/>
      <c r="O119" s="42">
        <f t="shared" ref="O119:V119" si="33">SUM(O117+O58+O50+O36)</f>
        <v>0</v>
      </c>
      <c r="P119" s="42">
        <f t="shared" si="33"/>
        <v>0</v>
      </c>
      <c r="Q119" s="42">
        <f t="shared" si="33"/>
        <v>604420.46631578938</v>
      </c>
      <c r="R119" s="42">
        <f t="shared" si="33"/>
        <v>53299.72</v>
      </c>
      <c r="S119" s="42">
        <f t="shared" si="33"/>
        <v>0</v>
      </c>
      <c r="T119" s="42">
        <f t="shared" si="33"/>
        <v>0</v>
      </c>
      <c r="U119" s="42">
        <f t="shared" si="33"/>
        <v>0</v>
      </c>
      <c r="V119" s="42">
        <f t="shared" si="33"/>
        <v>551120.74631578941</v>
      </c>
    </row>
    <row r="122" spans="2:36" ht="15.75" x14ac:dyDescent="0.25">
      <c r="Q122" s="27"/>
    </row>
    <row r="124" spans="2:36" ht="15.75" x14ac:dyDescent="0.25">
      <c r="D124" s="81" t="s">
        <v>192</v>
      </c>
      <c r="E124" s="81"/>
      <c r="H124" s="81" t="s">
        <v>193</v>
      </c>
      <c r="I124" s="81"/>
      <c r="J124" s="81"/>
      <c r="K124" s="81"/>
      <c r="Q124" s="81" t="s">
        <v>194</v>
      </c>
      <c r="R124" s="81"/>
      <c r="S124" s="81"/>
      <c r="T124" s="81"/>
    </row>
    <row r="125" spans="2:36" ht="15.75" x14ac:dyDescent="0.25">
      <c r="D125" s="81" t="s">
        <v>28</v>
      </c>
      <c r="E125" s="81"/>
      <c r="H125" s="81" t="s">
        <v>93</v>
      </c>
      <c r="I125" s="81"/>
      <c r="J125" s="81"/>
      <c r="K125" s="81"/>
      <c r="Q125" s="81" t="s">
        <v>45</v>
      </c>
      <c r="R125" s="81"/>
      <c r="S125" s="81"/>
      <c r="T125" s="81"/>
    </row>
    <row r="128" spans="2:36" ht="15.75" x14ac:dyDescent="0.25">
      <c r="B128" s="80" t="s">
        <v>0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77"/>
    </row>
    <row r="129" spans="2:34" ht="15.75" x14ac:dyDescent="0.25">
      <c r="B129" s="80" t="s">
        <v>517</v>
      </c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77"/>
    </row>
    <row r="130" spans="2:34" ht="15.75" x14ac:dyDescent="0.25">
      <c r="B130" s="80" t="s">
        <v>195</v>
      </c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77"/>
    </row>
    <row r="131" spans="2:34" ht="15.75" x14ac:dyDescent="0.25"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</row>
    <row r="132" spans="2:34" ht="15.75" x14ac:dyDescent="0.25">
      <c r="B132" s="43" t="s">
        <v>196</v>
      </c>
      <c r="C132" s="43" t="s">
        <v>2</v>
      </c>
      <c r="D132" s="36" t="s">
        <v>3</v>
      </c>
      <c r="E132" s="36" t="s">
        <v>4</v>
      </c>
      <c r="F132" s="37" t="s">
        <v>5</v>
      </c>
      <c r="G132" s="37" t="s">
        <v>6</v>
      </c>
      <c r="H132" s="43" t="s">
        <v>197</v>
      </c>
      <c r="I132" s="38" t="s">
        <v>8</v>
      </c>
      <c r="J132" s="38" t="s">
        <v>9</v>
      </c>
      <c r="K132" s="38" t="s">
        <v>10</v>
      </c>
      <c r="L132" s="36" t="s">
        <v>11</v>
      </c>
      <c r="M132" s="36"/>
      <c r="N132" s="36"/>
      <c r="O132" s="36" t="s">
        <v>12</v>
      </c>
      <c r="P132" s="37" t="s">
        <v>13</v>
      </c>
      <c r="Q132" s="37" t="s">
        <v>14</v>
      </c>
      <c r="R132" s="37" t="s">
        <v>15</v>
      </c>
      <c r="S132" s="37" t="s">
        <v>16</v>
      </c>
      <c r="T132" s="37" t="s">
        <v>17</v>
      </c>
      <c r="U132" s="37" t="s">
        <v>18</v>
      </c>
      <c r="V132" s="39" t="s">
        <v>19</v>
      </c>
      <c r="W132" s="40" t="s">
        <v>20</v>
      </c>
      <c r="X132" s="43" t="s">
        <v>21</v>
      </c>
      <c r="Y132" s="43" t="s">
        <v>22</v>
      </c>
      <c r="Z132" s="43" t="s">
        <v>23</v>
      </c>
      <c r="AB132" s="43" t="s">
        <v>24</v>
      </c>
      <c r="AC132" s="43" t="s">
        <v>25</v>
      </c>
      <c r="AE132" s="43"/>
      <c r="AF132" s="43"/>
      <c r="AG132" s="43"/>
      <c r="AH132" s="43"/>
    </row>
    <row r="133" spans="2:34" ht="15.75" x14ac:dyDescent="0.25">
      <c r="B133" s="59"/>
      <c r="C133" s="59"/>
      <c r="D133" s="32"/>
      <c r="E133" s="32"/>
      <c r="F133" s="33"/>
      <c r="G133" s="33"/>
      <c r="H133" s="59"/>
      <c r="I133" s="23"/>
      <c r="J133" s="23"/>
      <c r="K133" s="23"/>
      <c r="L133" s="22"/>
      <c r="M133" s="22"/>
      <c r="N133" s="22"/>
      <c r="O133" s="22"/>
      <c r="P133" s="21"/>
      <c r="Q133" s="21"/>
      <c r="R133" s="21"/>
      <c r="S133" s="21"/>
      <c r="T133" s="21"/>
      <c r="U133" s="21"/>
      <c r="V133" s="24"/>
      <c r="W133" s="29"/>
    </row>
    <row r="134" spans="2:34" ht="15.75" x14ac:dyDescent="0.25">
      <c r="B134" s="26">
        <v>1</v>
      </c>
      <c r="C134" s="1" t="s">
        <v>199</v>
      </c>
      <c r="D134" s="28" t="s">
        <v>200</v>
      </c>
      <c r="E134" s="28" t="s">
        <v>201</v>
      </c>
      <c r="F134" s="1" t="s">
        <v>202</v>
      </c>
      <c r="G134" s="1"/>
      <c r="H134" s="1"/>
      <c r="I134" s="28">
        <v>1323</v>
      </c>
      <c r="J134" s="28">
        <v>128.75</v>
      </c>
      <c r="K134" s="34"/>
      <c r="L134" s="34"/>
      <c r="M134" s="34"/>
      <c r="N134" s="34"/>
      <c r="Q134" s="34">
        <f>SUM(I134:P134)</f>
        <v>1451.75</v>
      </c>
      <c r="R134" s="28"/>
      <c r="V134" s="27">
        <f>+Q134-R134-S134-T134-U134</f>
        <v>1451.75</v>
      </c>
      <c r="X134" s="26"/>
      <c r="Y134" s="51"/>
      <c r="AB134" s="26" t="s">
        <v>33</v>
      </c>
      <c r="AE134" s="57"/>
      <c r="AF134" s="57"/>
      <c r="AG134" s="57"/>
      <c r="AH134" s="57"/>
    </row>
    <row r="135" spans="2:34" ht="15.75" x14ac:dyDescent="0.25">
      <c r="B135" s="26">
        <v>2</v>
      </c>
      <c r="C135" s="1" t="s">
        <v>203</v>
      </c>
      <c r="D135" s="28" t="s">
        <v>200</v>
      </c>
      <c r="E135" s="28" t="s">
        <v>201</v>
      </c>
      <c r="F135" s="1" t="s">
        <v>202</v>
      </c>
      <c r="G135" s="1"/>
      <c r="H135" s="1"/>
      <c r="I135" s="28">
        <v>1323</v>
      </c>
      <c r="J135" s="28">
        <v>128.75</v>
      </c>
      <c r="K135" s="34"/>
      <c r="L135" s="34"/>
      <c r="M135" s="34"/>
      <c r="N135" s="34"/>
      <c r="Q135" s="34">
        <f t="shared" ref="Q135:Q147" si="34">SUM(I135:P135)</f>
        <v>1451.75</v>
      </c>
      <c r="R135" s="28"/>
      <c r="V135" s="27">
        <f t="shared" ref="V135:V147" si="35">+Q135-R135-S135-T135-U135</f>
        <v>1451.75</v>
      </c>
      <c r="X135" s="26"/>
      <c r="AB135" s="26" t="s">
        <v>33</v>
      </c>
      <c r="AE135" s="57"/>
      <c r="AF135" s="57"/>
      <c r="AG135" s="57"/>
      <c r="AH135" s="57"/>
    </row>
    <row r="136" spans="2:34" ht="15.75" x14ac:dyDescent="0.25">
      <c r="B136" s="26">
        <v>3</v>
      </c>
      <c r="C136" s="1" t="s">
        <v>204</v>
      </c>
      <c r="D136" s="28" t="s">
        <v>200</v>
      </c>
      <c r="E136" s="28" t="s">
        <v>201</v>
      </c>
      <c r="F136" s="1" t="s">
        <v>202</v>
      </c>
      <c r="G136" s="1"/>
      <c r="H136" s="1"/>
      <c r="I136" s="28">
        <v>2025</v>
      </c>
      <c r="J136" s="28">
        <v>71.819999999999993</v>
      </c>
      <c r="K136" s="34"/>
      <c r="L136" s="34"/>
      <c r="M136" s="34"/>
      <c r="N136" s="34"/>
      <c r="Q136" s="34">
        <f t="shared" si="34"/>
        <v>2096.8200000000002</v>
      </c>
      <c r="R136" s="28"/>
      <c r="V136" s="27">
        <f t="shared" si="35"/>
        <v>2096.8200000000002</v>
      </c>
      <c r="X136" s="53"/>
      <c r="AB136" s="26" t="s">
        <v>33</v>
      </c>
      <c r="AE136" s="57"/>
      <c r="AF136" s="57"/>
      <c r="AG136" s="57"/>
      <c r="AH136" s="57"/>
    </row>
    <row r="137" spans="2:34" ht="15.75" x14ac:dyDescent="0.25">
      <c r="B137" s="26">
        <v>4</v>
      </c>
      <c r="C137" s="1" t="s">
        <v>205</v>
      </c>
      <c r="D137" s="28" t="s">
        <v>200</v>
      </c>
      <c r="E137" s="28" t="s">
        <v>201</v>
      </c>
      <c r="F137" s="1" t="s">
        <v>202</v>
      </c>
      <c r="G137" s="1"/>
      <c r="H137" s="1"/>
      <c r="I137" s="28">
        <v>2531</v>
      </c>
      <c r="J137" s="28">
        <v>6.38</v>
      </c>
      <c r="K137" s="34"/>
      <c r="L137" s="34"/>
      <c r="M137" s="34"/>
      <c r="N137" s="34"/>
      <c r="Q137" s="34">
        <f t="shared" si="34"/>
        <v>2537.38</v>
      </c>
      <c r="R137" s="28"/>
      <c r="V137" s="27">
        <f t="shared" si="35"/>
        <v>2537.38</v>
      </c>
      <c r="X137" s="26"/>
      <c r="AB137" s="26" t="s">
        <v>33</v>
      </c>
      <c r="AE137" s="57"/>
      <c r="AF137" s="57"/>
      <c r="AG137" s="57"/>
      <c r="AH137" s="57"/>
    </row>
    <row r="138" spans="2:34" ht="15.75" x14ac:dyDescent="0.25">
      <c r="B138" s="26">
        <v>5</v>
      </c>
      <c r="C138" s="1" t="s">
        <v>206</v>
      </c>
      <c r="D138" s="28" t="s">
        <v>200</v>
      </c>
      <c r="E138" s="28" t="s">
        <v>201</v>
      </c>
      <c r="F138" s="1" t="s">
        <v>202</v>
      </c>
      <c r="G138" s="1"/>
      <c r="H138" s="1"/>
      <c r="I138" s="28">
        <v>1747.2</v>
      </c>
      <c r="J138" s="28">
        <v>89.6</v>
      </c>
      <c r="K138" s="34"/>
      <c r="L138" s="34"/>
      <c r="M138" s="34"/>
      <c r="N138" s="34"/>
      <c r="P138" s="26"/>
      <c r="Q138" s="34">
        <f t="shared" si="34"/>
        <v>1836.8</v>
      </c>
      <c r="R138" s="28"/>
      <c r="S138" s="26"/>
      <c r="V138" s="27">
        <f t="shared" si="35"/>
        <v>1836.8</v>
      </c>
      <c r="X138" s="53"/>
      <c r="AB138" s="26" t="s">
        <v>33</v>
      </c>
      <c r="AE138" s="57"/>
      <c r="AF138" s="57"/>
      <c r="AG138" s="57"/>
      <c r="AH138" s="57"/>
    </row>
    <row r="139" spans="2:34" ht="15.75" x14ac:dyDescent="0.25">
      <c r="B139" s="26">
        <v>6</v>
      </c>
      <c r="C139" s="1" t="s">
        <v>207</v>
      </c>
      <c r="D139" s="28" t="s">
        <v>200</v>
      </c>
      <c r="E139" s="28" t="s">
        <v>201</v>
      </c>
      <c r="F139" s="1" t="s">
        <v>202</v>
      </c>
      <c r="G139" s="1"/>
      <c r="H139" s="1"/>
      <c r="I139" s="28">
        <v>1651.2</v>
      </c>
      <c r="J139" s="28">
        <v>107.74</v>
      </c>
      <c r="K139" s="34"/>
      <c r="L139" s="34"/>
      <c r="M139" s="34"/>
      <c r="N139" s="34"/>
      <c r="Q139" s="34">
        <f t="shared" si="34"/>
        <v>1758.94</v>
      </c>
      <c r="R139" s="28"/>
      <c r="S139" s="26"/>
      <c r="V139" s="27">
        <f t="shared" si="35"/>
        <v>1758.94</v>
      </c>
      <c r="X139" s="53"/>
      <c r="Y139" s="26"/>
      <c r="AB139" s="26" t="s">
        <v>33</v>
      </c>
      <c r="AE139" s="57"/>
      <c r="AF139" s="57"/>
      <c r="AG139" s="57"/>
      <c r="AH139" s="57"/>
    </row>
    <row r="140" spans="2:34" ht="15.75" x14ac:dyDescent="0.25">
      <c r="B140" s="26">
        <v>7</v>
      </c>
      <c r="C140" s="1" t="s">
        <v>473</v>
      </c>
      <c r="D140" s="28" t="s">
        <v>200</v>
      </c>
      <c r="E140" s="28" t="s">
        <v>201</v>
      </c>
      <c r="F140" s="1" t="s">
        <v>202</v>
      </c>
      <c r="G140" s="1"/>
      <c r="H140" s="1"/>
      <c r="I140" s="28">
        <v>1834.4</v>
      </c>
      <c r="J140" s="28">
        <v>84.02</v>
      </c>
      <c r="K140" s="34"/>
      <c r="L140" s="34"/>
      <c r="M140" s="34"/>
      <c r="N140" s="34"/>
      <c r="Q140" s="34">
        <f t="shared" si="34"/>
        <v>1918.42</v>
      </c>
      <c r="R140" s="28"/>
      <c r="S140" s="26"/>
      <c r="V140" s="27">
        <f t="shared" si="35"/>
        <v>1918.42</v>
      </c>
      <c r="X140" s="26"/>
      <c r="Y140" s="26"/>
      <c r="AB140" s="26" t="s">
        <v>33</v>
      </c>
      <c r="AE140" s="57"/>
      <c r="AF140" s="57"/>
      <c r="AG140" s="57"/>
      <c r="AH140" s="57"/>
    </row>
    <row r="141" spans="2:34" ht="15.75" x14ac:dyDescent="0.25">
      <c r="B141" s="26">
        <v>8</v>
      </c>
      <c r="C141" s="1" t="s">
        <v>208</v>
      </c>
      <c r="D141" s="28" t="s">
        <v>200</v>
      </c>
      <c r="E141" s="28" t="s">
        <v>201</v>
      </c>
      <c r="F141" s="1" t="s">
        <v>202</v>
      </c>
      <c r="G141" s="1"/>
      <c r="H141" s="1"/>
      <c r="I141" s="28">
        <v>2100</v>
      </c>
      <c r="J141" s="28">
        <v>67.02</v>
      </c>
      <c r="K141" s="34"/>
      <c r="L141" s="34"/>
      <c r="M141" s="34"/>
      <c r="N141" s="34"/>
      <c r="O141" s="26"/>
      <c r="P141" s="26"/>
      <c r="Q141" s="34">
        <f t="shared" si="34"/>
        <v>2167.02</v>
      </c>
      <c r="R141" s="28"/>
      <c r="S141" s="26"/>
      <c r="V141" s="27">
        <f t="shared" si="35"/>
        <v>2167.02</v>
      </c>
      <c r="X141" s="26"/>
      <c r="Y141" s="26"/>
      <c r="AB141" s="26" t="s">
        <v>33</v>
      </c>
      <c r="AE141" s="57"/>
      <c r="AF141" s="57"/>
      <c r="AG141" s="57"/>
      <c r="AH141" s="57"/>
    </row>
    <row r="142" spans="2:34" ht="15.75" x14ac:dyDescent="0.25">
      <c r="B142" s="26">
        <v>9</v>
      </c>
      <c r="C142" s="1" t="s">
        <v>209</v>
      </c>
      <c r="D142" s="28" t="s">
        <v>200</v>
      </c>
      <c r="E142" s="28" t="s">
        <v>201</v>
      </c>
      <c r="F142" s="1" t="s">
        <v>202</v>
      </c>
      <c r="G142" s="1"/>
      <c r="H142" s="1"/>
      <c r="I142" s="28">
        <v>1834.4</v>
      </c>
      <c r="J142" s="28">
        <v>84.02</v>
      </c>
      <c r="K142" s="34"/>
      <c r="L142" s="34"/>
      <c r="M142" s="34"/>
      <c r="N142" s="34"/>
      <c r="Q142" s="34">
        <f t="shared" si="34"/>
        <v>1918.42</v>
      </c>
      <c r="R142" s="28"/>
      <c r="S142" s="26"/>
      <c r="V142" s="27">
        <f t="shared" si="35"/>
        <v>1918.42</v>
      </c>
      <c r="X142" s="26"/>
      <c r="Y142" s="26"/>
      <c r="AB142" s="26" t="s">
        <v>33</v>
      </c>
      <c r="AE142" s="57"/>
      <c r="AF142" s="57"/>
      <c r="AG142" s="57"/>
      <c r="AH142" s="57"/>
    </row>
    <row r="143" spans="2:34" ht="15.75" x14ac:dyDescent="0.25">
      <c r="B143" s="26">
        <v>10</v>
      </c>
      <c r="C143" s="1" t="s">
        <v>210</v>
      </c>
      <c r="D143" s="28" t="s">
        <v>200</v>
      </c>
      <c r="E143" s="28" t="s">
        <v>201</v>
      </c>
      <c r="F143" s="1" t="s">
        <v>202</v>
      </c>
      <c r="G143" s="1"/>
      <c r="H143" s="1"/>
      <c r="I143" s="28">
        <v>2795</v>
      </c>
      <c r="J143" s="28"/>
      <c r="K143" s="34"/>
      <c r="L143" s="34"/>
      <c r="M143" s="34"/>
      <c r="N143" s="34"/>
      <c r="Q143" s="34">
        <f t="shared" si="34"/>
        <v>2795</v>
      </c>
      <c r="R143" s="28">
        <v>37.340000000000003</v>
      </c>
      <c r="S143" s="26"/>
      <c r="V143" s="27">
        <f t="shared" si="35"/>
        <v>2757.66</v>
      </c>
      <c r="X143" s="26"/>
      <c r="Y143" s="26"/>
      <c r="AB143" s="26" t="s">
        <v>33</v>
      </c>
      <c r="AE143" s="57"/>
      <c r="AF143" s="57"/>
      <c r="AG143" s="57"/>
      <c r="AH143" s="57"/>
    </row>
    <row r="144" spans="2:34" ht="15.75" x14ac:dyDescent="0.25">
      <c r="B144" s="26">
        <v>11</v>
      </c>
      <c r="C144" s="1" t="s">
        <v>211</v>
      </c>
      <c r="D144" s="28" t="s">
        <v>200</v>
      </c>
      <c r="E144" s="28" t="s">
        <v>201</v>
      </c>
      <c r="F144" s="1" t="s">
        <v>202</v>
      </c>
      <c r="G144" s="1"/>
      <c r="H144" s="1"/>
      <c r="I144" s="28">
        <v>2969.75</v>
      </c>
      <c r="J144" s="28"/>
      <c r="K144" s="34"/>
      <c r="L144" s="34"/>
      <c r="M144" s="34"/>
      <c r="N144" s="34"/>
      <c r="O144" s="26"/>
      <c r="P144" s="26"/>
      <c r="Q144" s="34">
        <f t="shared" si="34"/>
        <v>2969.75</v>
      </c>
      <c r="R144" s="28">
        <v>56.36</v>
      </c>
      <c r="V144" s="27">
        <f t="shared" si="35"/>
        <v>2913.39</v>
      </c>
      <c r="X144" s="26"/>
      <c r="Y144" s="26"/>
      <c r="AB144" s="26" t="s">
        <v>33</v>
      </c>
      <c r="AE144" s="57"/>
      <c r="AF144" s="57"/>
      <c r="AG144" s="57"/>
      <c r="AH144" s="57"/>
    </row>
    <row r="145" spans="2:34" ht="15.75" x14ac:dyDescent="0.25">
      <c r="B145" s="26">
        <v>12</v>
      </c>
      <c r="C145" s="1" t="s">
        <v>212</v>
      </c>
      <c r="D145" s="28" t="s">
        <v>200</v>
      </c>
      <c r="E145" s="28" t="s">
        <v>201</v>
      </c>
      <c r="F145" s="1" t="s">
        <v>202</v>
      </c>
      <c r="G145" s="1"/>
      <c r="H145" s="1"/>
      <c r="I145" s="28">
        <v>1440</v>
      </c>
      <c r="J145" s="28">
        <v>121.26</v>
      </c>
      <c r="K145" s="34"/>
      <c r="L145" s="34"/>
      <c r="M145" s="34"/>
      <c r="N145" s="34"/>
      <c r="O145" s="26"/>
      <c r="P145" s="26"/>
      <c r="Q145" s="34">
        <f t="shared" si="34"/>
        <v>1561.26</v>
      </c>
      <c r="R145" s="28"/>
      <c r="V145" s="27">
        <f t="shared" si="35"/>
        <v>1561.26</v>
      </c>
      <c r="X145" s="26"/>
      <c r="AB145" s="26" t="s">
        <v>33</v>
      </c>
      <c r="AE145" s="57"/>
      <c r="AF145" s="57"/>
      <c r="AG145" s="57"/>
      <c r="AH145" s="57"/>
    </row>
    <row r="146" spans="2:34" ht="15.75" x14ac:dyDescent="0.25">
      <c r="B146" s="26">
        <v>13</v>
      </c>
      <c r="C146" s="1" t="s">
        <v>213</v>
      </c>
      <c r="D146" s="28" t="s">
        <v>200</v>
      </c>
      <c r="E146" s="28" t="s">
        <v>201</v>
      </c>
      <c r="F146" s="1" t="s">
        <v>202</v>
      </c>
      <c r="G146" s="1"/>
      <c r="H146" s="1"/>
      <c r="I146" s="27">
        <v>3554.25</v>
      </c>
      <c r="J146" s="27"/>
      <c r="K146" s="34"/>
      <c r="L146" s="34"/>
      <c r="M146" s="34"/>
      <c r="N146" s="34"/>
      <c r="O146" s="26"/>
      <c r="P146" s="26"/>
      <c r="Q146" s="34">
        <f t="shared" si="34"/>
        <v>3554.25</v>
      </c>
      <c r="R146" s="27">
        <v>157.9</v>
      </c>
      <c r="V146" s="27">
        <f t="shared" si="35"/>
        <v>3396.35</v>
      </c>
      <c r="X146" s="26"/>
      <c r="Y146" s="26"/>
      <c r="AB146" s="26" t="s">
        <v>33</v>
      </c>
      <c r="AE146" s="57"/>
      <c r="AF146" s="57"/>
      <c r="AG146" s="57"/>
      <c r="AH146" s="57"/>
    </row>
    <row r="147" spans="2:34" ht="15.75" x14ac:dyDescent="0.25">
      <c r="B147" s="26">
        <v>14</v>
      </c>
      <c r="C147" s="1" t="s">
        <v>214</v>
      </c>
      <c r="D147" s="28" t="s">
        <v>200</v>
      </c>
      <c r="E147" s="28" t="s">
        <v>201</v>
      </c>
      <c r="F147" s="1" t="s">
        <v>202</v>
      </c>
      <c r="G147" s="1"/>
      <c r="H147" s="1"/>
      <c r="I147" s="27">
        <v>3096</v>
      </c>
      <c r="J147" s="27"/>
      <c r="K147" s="34"/>
      <c r="L147" s="34"/>
      <c r="M147" s="34"/>
      <c r="N147" s="34"/>
      <c r="O147" s="26"/>
      <c r="P147" s="26"/>
      <c r="Q147" s="34">
        <f t="shared" si="34"/>
        <v>3096</v>
      </c>
      <c r="R147" s="27">
        <v>90.34</v>
      </c>
      <c r="V147" s="27">
        <f t="shared" si="35"/>
        <v>3005.66</v>
      </c>
      <c r="X147" s="26"/>
      <c r="AB147" s="26" t="s">
        <v>33</v>
      </c>
      <c r="AE147" s="57"/>
      <c r="AF147" s="57"/>
      <c r="AG147" s="57"/>
      <c r="AH147" s="78"/>
    </row>
    <row r="148" spans="2:34" ht="15.75" x14ac:dyDescent="0.25">
      <c r="C148" s="15" t="s">
        <v>215</v>
      </c>
      <c r="D148" s="28"/>
      <c r="E148" s="27"/>
      <c r="F148" s="27"/>
      <c r="G148" s="1"/>
      <c r="H148" s="1"/>
      <c r="I148" s="35">
        <f>SUM(I134:I147)</f>
        <v>30224.2</v>
      </c>
      <c r="J148" s="35">
        <f>SUM(J134:J147)</f>
        <v>889.3599999999999</v>
      </c>
      <c r="K148" s="35">
        <f>SUM(K134:K147)</f>
        <v>0</v>
      </c>
      <c r="L148" s="35">
        <v>0</v>
      </c>
      <c r="M148" s="35"/>
      <c r="N148" s="35"/>
      <c r="O148" s="35">
        <f t="shared" ref="O148:U148" si="36">SUM(O134:O147)</f>
        <v>0</v>
      </c>
      <c r="P148" s="35">
        <f t="shared" si="36"/>
        <v>0</v>
      </c>
      <c r="Q148" s="35">
        <f>SUM(Q134:Q147)</f>
        <v>31113.56</v>
      </c>
      <c r="R148" s="35">
        <f>SUM(R134:R147)</f>
        <v>341.94000000000005</v>
      </c>
      <c r="S148" s="35">
        <f t="shared" si="36"/>
        <v>0</v>
      </c>
      <c r="T148" s="35">
        <f t="shared" si="36"/>
        <v>0</v>
      </c>
      <c r="U148" s="35">
        <f t="shared" si="36"/>
        <v>0</v>
      </c>
      <c r="V148" s="35">
        <f>SUM(V134:V147)</f>
        <v>30771.62</v>
      </c>
      <c r="AH148" s="78"/>
    </row>
    <row r="149" spans="2:34" ht="15.75" x14ac:dyDescent="0.25">
      <c r="C149" s="15"/>
      <c r="D149" s="28"/>
      <c r="E149" s="27"/>
      <c r="F149" s="27"/>
      <c r="G149" s="1"/>
      <c r="H149" s="1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AH149" s="78"/>
    </row>
    <row r="150" spans="2:34" ht="15.75" x14ac:dyDescent="0.25">
      <c r="C150" s="15"/>
      <c r="D150" s="28"/>
      <c r="E150" s="27"/>
      <c r="F150" s="27"/>
      <c r="G150" s="1"/>
      <c r="H150" s="1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AH150" s="78"/>
    </row>
    <row r="151" spans="2:34" ht="15.75" x14ac:dyDescent="0.25">
      <c r="C151" s="15"/>
      <c r="D151" s="28"/>
      <c r="E151" s="27"/>
      <c r="F151" s="27"/>
      <c r="G151" s="1"/>
      <c r="H151" s="1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AH151" s="78"/>
    </row>
    <row r="152" spans="2:34" ht="15.75" x14ac:dyDescent="0.25">
      <c r="C152" s="15"/>
      <c r="D152" s="28"/>
      <c r="E152" s="27"/>
      <c r="F152" s="27"/>
      <c r="G152" s="1"/>
      <c r="H152" s="1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AH152" s="78"/>
    </row>
    <row r="153" spans="2:34" ht="15.75" x14ac:dyDescent="0.25">
      <c r="C153" s="15"/>
      <c r="D153" s="28"/>
      <c r="E153" s="27"/>
      <c r="F153" s="27"/>
      <c r="G153" s="1"/>
      <c r="H153" s="1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AH153" s="78"/>
    </row>
    <row r="154" spans="2:34" ht="15.75" x14ac:dyDescent="0.25">
      <c r="C154" s="15"/>
      <c r="D154" s="28"/>
      <c r="E154" s="27"/>
      <c r="F154" s="27"/>
      <c r="G154" s="1"/>
      <c r="H154" s="1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AH154" s="78"/>
    </row>
    <row r="155" spans="2:34" ht="15.75" x14ac:dyDescent="0.25">
      <c r="C155" s="15"/>
      <c r="D155" s="81" t="s">
        <v>192</v>
      </c>
      <c r="E155" s="81"/>
      <c r="H155" s="81" t="s">
        <v>193</v>
      </c>
      <c r="I155" s="81"/>
      <c r="J155" s="81"/>
      <c r="K155" s="81"/>
      <c r="Q155" s="81" t="s">
        <v>194</v>
      </c>
      <c r="R155" s="81"/>
      <c r="S155" s="81"/>
      <c r="T155" s="81"/>
      <c r="U155" s="35"/>
      <c r="V155" s="35"/>
      <c r="AH155" s="78"/>
    </row>
    <row r="156" spans="2:34" ht="15.75" x14ac:dyDescent="0.25">
      <c r="C156" s="15"/>
      <c r="D156" s="81" t="s">
        <v>28</v>
      </c>
      <c r="E156" s="81"/>
      <c r="H156" s="81" t="s">
        <v>93</v>
      </c>
      <c r="I156" s="81"/>
      <c r="J156" s="81"/>
      <c r="K156" s="81"/>
      <c r="Q156" s="81" t="s">
        <v>45</v>
      </c>
      <c r="R156" s="81"/>
      <c r="S156" s="81"/>
      <c r="T156" s="81"/>
      <c r="U156" s="35"/>
      <c r="V156" s="35"/>
      <c r="AH156" s="78"/>
    </row>
    <row r="157" spans="2:34" ht="15.75" x14ac:dyDescent="0.25">
      <c r="C157" s="15"/>
      <c r="D157" s="28"/>
      <c r="E157" s="27"/>
      <c r="F157" s="27"/>
      <c r="G157" s="1"/>
      <c r="H157" s="1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AH157" s="78"/>
    </row>
    <row r="158" spans="2:34" ht="15.75" x14ac:dyDescent="0.25">
      <c r="C158" s="15"/>
      <c r="D158" s="28"/>
      <c r="E158" s="27"/>
      <c r="F158" s="27"/>
      <c r="G158" s="1"/>
      <c r="H158" s="1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AH158" s="78"/>
    </row>
    <row r="159" spans="2:34" ht="15.75" x14ac:dyDescent="0.25">
      <c r="C159" s="15"/>
      <c r="D159" s="28"/>
      <c r="E159" s="27"/>
      <c r="F159" s="27"/>
      <c r="G159" s="1"/>
      <c r="H159" s="1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AH159" s="78"/>
    </row>
    <row r="160" spans="2:34" ht="15.75" x14ac:dyDescent="0.25">
      <c r="C160" s="15"/>
      <c r="D160" s="28"/>
      <c r="E160" s="27"/>
      <c r="F160" s="27"/>
      <c r="G160" s="1"/>
      <c r="H160" s="1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</row>
    <row r="161" spans="2:33" ht="15.75" x14ac:dyDescent="0.25">
      <c r="B161" s="80" t="s">
        <v>0</v>
      </c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77"/>
    </row>
    <row r="162" spans="2:33" ht="15.75" x14ac:dyDescent="0.25">
      <c r="B162" s="80" t="s">
        <v>517</v>
      </c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77"/>
    </row>
    <row r="163" spans="2:33" ht="15.75" x14ac:dyDescent="0.25">
      <c r="B163" s="80" t="s">
        <v>216</v>
      </c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77"/>
    </row>
    <row r="164" spans="2:33" ht="15.75" x14ac:dyDescent="0.25">
      <c r="C164" s="1"/>
      <c r="D164" s="28"/>
      <c r="E164" s="27"/>
      <c r="F164" s="27"/>
      <c r="G164" s="1"/>
      <c r="H164" s="1"/>
      <c r="I164" s="1"/>
      <c r="J164" s="1"/>
      <c r="K164" s="1"/>
      <c r="L164" s="34"/>
      <c r="M164" s="34"/>
      <c r="N164" s="34"/>
      <c r="O164" s="26"/>
      <c r="P164" s="26"/>
      <c r="Q164" s="1"/>
    </row>
    <row r="165" spans="2:33" ht="15.75" x14ac:dyDescent="0.25">
      <c r="B165" s="43" t="s">
        <v>196</v>
      </c>
      <c r="C165" s="15" t="s">
        <v>2</v>
      </c>
      <c r="D165" s="41" t="s">
        <v>3</v>
      </c>
      <c r="E165" s="42" t="s">
        <v>4</v>
      </c>
      <c r="F165" s="42" t="s">
        <v>5</v>
      </c>
      <c r="G165" s="15" t="s">
        <v>6</v>
      </c>
      <c r="H165" s="15" t="s">
        <v>7</v>
      </c>
      <c r="I165" s="15" t="s">
        <v>8</v>
      </c>
      <c r="J165" s="15" t="s">
        <v>9</v>
      </c>
      <c r="K165" s="15" t="s">
        <v>10</v>
      </c>
      <c r="L165" s="35" t="s">
        <v>11</v>
      </c>
      <c r="M165" s="35"/>
      <c r="N165" s="35"/>
      <c r="O165" s="43" t="s">
        <v>12</v>
      </c>
      <c r="P165" s="43" t="s">
        <v>13</v>
      </c>
      <c r="Q165" s="15" t="s">
        <v>14</v>
      </c>
      <c r="R165" s="43" t="s">
        <v>15</v>
      </c>
      <c r="S165" s="43" t="s">
        <v>16</v>
      </c>
      <c r="T165" s="43" t="s">
        <v>17</v>
      </c>
      <c r="U165" s="43" t="s">
        <v>18</v>
      </c>
      <c r="V165" s="43" t="s">
        <v>19</v>
      </c>
      <c r="W165" s="71" t="s">
        <v>20</v>
      </c>
      <c r="X165" s="43" t="s">
        <v>21</v>
      </c>
      <c r="Y165" s="43" t="s">
        <v>22</v>
      </c>
      <c r="Z165" s="43" t="s">
        <v>23</v>
      </c>
      <c r="AB165" s="43" t="s">
        <v>24</v>
      </c>
      <c r="AC165" s="43" t="s">
        <v>25</v>
      </c>
      <c r="AF165" s="43" t="s">
        <v>198</v>
      </c>
      <c r="AG165" s="43" t="s">
        <v>217</v>
      </c>
    </row>
    <row r="166" spans="2:33" ht="15.75" x14ac:dyDescent="0.25">
      <c r="C166" s="1"/>
      <c r="D166" s="28"/>
      <c r="E166" s="27"/>
      <c r="F166" s="27"/>
      <c r="G166" s="1"/>
      <c r="H166" s="1"/>
      <c r="I166" s="1"/>
      <c r="J166" s="1"/>
      <c r="K166" s="1"/>
      <c r="L166" s="34"/>
      <c r="M166" s="34"/>
      <c r="N166" s="34"/>
      <c r="O166" s="26"/>
      <c r="P166" s="26"/>
      <c r="Q166" s="1"/>
    </row>
    <row r="167" spans="2:33" ht="15.75" x14ac:dyDescent="0.25">
      <c r="B167" s="26">
        <v>1</v>
      </c>
      <c r="C167" s="1" t="s">
        <v>218</v>
      </c>
      <c r="D167" s="28" t="s">
        <v>219</v>
      </c>
      <c r="E167" s="28" t="s">
        <v>220</v>
      </c>
      <c r="F167" s="1" t="s">
        <v>221</v>
      </c>
      <c r="G167" s="1"/>
      <c r="H167" s="9" t="s">
        <v>127</v>
      </c>
      <c r="I167" s="28">
        <v>1696.88</v>
      </c>
      <c r="J167" s="28">
        <v>104.82</v>
      </c>
      <c r="K167" s="34"/>
      <c r="L167" s="1"/>
      <c r="M167" s="1"/>
      <c r="N167" s="1"/>
      <c r="O167" s="1"/>
      <c r="P167" s="1"/>
      <c r="Q167" s="34">
        <f>SUM(I167:P167)</f>
        <v>1801.7</v>
      </c>
      <c r="R167" s="28"/>
      <c r="V167" s="27">
        <f>Q167-R167-S167-T167-U167</f>
        <v>1801.7</v>
      </c>
      <c r="W167" s="60"/>
      <c r="X167" s="1"/>
      <c r="Y167" s="1"/>
      <c r="Z167" s="26" t="s">
        <v>222</v>
      </c>
      <c r="AB167" s="26" t="s">
        <v>33</v>
      </c>
      <c r="AE167" s="1"/>
      <c r="AF167" s="1"/>
      <c r="AG167" s="1" t="s">
        <v>377</v>
      </c>
    </row>
    <row r="168" spans="2:33" ht="15.75" x14ac:dyDescent="0.25">
      <c r="B168" s="26">
        <v>2</v>
      </c>
      <c r="C168" s="1" t="s">
        <v>480</v>
      </c>
      <c r="D168" s="28" t="s">
        <v>219</v>
      </c>
      <c r="E168" s="28" t="s">
        <v>220</v>
      </c>
      <c r="F168" s="1" t="s">
        <v>221</v>
      </c>
      <c r="G168" s="1"/>
      <c r="H168" s="9" t="s">
        <v>127</v>
      </c>
      <c r="I168" s="28">
        <v>735.18</v>
      </c>
      <c r="J168" s="28">
        <v>166.52</v>
      </c>
      <c r="K168" s="34"/>
      <c r="L168" s="1"/>
      <c r="M168" s="1"/>
      <c r="N168" s="1"/>
      <c r="O168" s="1"/>
      <c r="P168" s="1"/>
      <c r="Q168" s="34">
        <f t="shared" ref="Q168:Q181" si="37">SUM(I168:P168)</f>
        <v>901.69999999999993</v>
      </c>
      <c r="R168" s="28"/>
      <c r="V168" s="27">
        <f>Q168-R168-S168-T168-U168</f>
        <v>901.69999999999993</v>
      </c>
      <c r="W168" s="60"/>
      <c r="X168" s="50"/>
      <c r="Y168" s="26"/>
      <c r="Z168" s="26" t="s">
        <v>481</v>
      </c>
      <c r="AB168" s="26" t="s">
        <v>33</v>
      </c>
      <c r="AE168" s="1"/>
      <c r="AF168" s="1"/>
      <c r="AG168" s="1" t="s">
        <v>377</v>
      </c>
    </row>
    <row r="169" spans="2:33" ht="15.75" x14ac:dyDescent="0.25">
      <c r="B169" s="26">
        <v>3</v>
      </c>
      <c r="C169" s="1" t="s">
        <v>543</v>
      </c>
      <c r="D169" s="28" t="s">
        <v>219</v>
      </c>
      <c r="E169" s="28" t="s">
        <v>220</v>
      </c>
      <c r="F169" s="1" t="s">
        <v>221</v>
      </c>
      <c r="G169" s="1"/>
      <c r="H169" s="9" t="s">
        <v>127</v>
      </c>
      <c r="I169" s="28">
        <v>1483.21</v>
      </c>
      <c r="J169" s="28">
        <v>118.49</v>
      </c>
      <c r="K169" s="34"/>
      <c r="L169" s="1"/>
      <c r="M169" s="1"/>
      <c r="N169" s="1"/>
      <c r="O169" s="1"/>
      <c r="P169" s="1"/>
      <c r="Q169" s="34">
        <f t="shared" si="37"/>
        <v>1601.7</v>
      </c>
      <c r="R169" s="28"/>
      <c r="V169" s="27">
        <f>Q169-R169-S169-T169-U169</f>
        <v>1601.7</v>
      </c>
      <c r="W169" s="60"/>
      <c r="X169" s="50"/>
      <c r="Y169" s="26"/>
      <c r="Z169" s="26" t="s">
        <v>534</v>
      </c>
      <c r="AB169" s="26" t="s">
        <v>33</v>
      </c>
      <c r="AE169" s="1"/>
      <c r="AF169" s="1"/>
      <c r="AG169" s="1"/>
    </row>
    <row r="170" spans="2:33" ht="15.75" x14ac:dyDescent="0.25">
      <c r="B170" s="26">
        <v>4</v>
      </c>
      <c r="C170" s="26" t="s">
        <v>225</v>
      </c>
      <c r="D170" s="28" t="s">
        <v>219</v>
      </c>
      <c r="E170" s="26" t="s">
        <v>226</v>
      </c>
      <c r="F170" s="1" t="s">
        <v>221</v>
      </c>
      <c r="G170" s="1"/>
      <c r="H170" s="9" t="s">
        <v>127</v>
      </c>
      <c r="I170" s="27">
        <v>1440</v>
      </c>
      <c r="J170" s="26">
        <v>121.26</v>
      </c>
      <c r="K170" s="34"/>
      <c r="O170" s="26"/>
      <c r="Q170" s="34">
        <f t="shared" si="37"/>
        <v>1561.26</v>
      </c>
      <c r="V170" s="27">
        <f t="shared" ref="V170:V173" si="38">Q170-R170-S170-T170-U170</f>
        <v>1561.26</v>
      </c>
      <c r="W170" s="60"/>
      <c r="X170" s="50"/>
      <c r="Y170" s="26"/>
      <c r="Z170" s="26" t="s">
        <v>222</v>
      </c>
      <c r="AB170" s="26" t="s">
        <v>33</v>
      </c>
      <c r="AF170" s="26"/>
      <c r="AG170" s="26" t="s">
        <v>376</v>
      </c>
    </row>
    <row r="171" spans="2:33" ht="15.75" x14ac:dyDescent="0.25">
      <c r="B171" s="26">
        <v>5</v>
      </c>
      <c r="C171" s="1" t="s">
        <v>228</v>
      </c>
      <c r="D171" s="28" t="s">
        <v>219</v>
      </c>
      <c r="E171" s="28" t="s">
        <v>227</v>
      </c>
      <c r="F171" s="1" t="s">
        <v>221</v>
      </c>
      <c r="G171" s="1"/>
      <c r="H171" s="9" t="s">
        <v>127</v>
      </c>
      <c r="I171" s="28">
        <v>700</v>
      </c>
      <c r="J171" s="28">
        <v>168.77</v>
      </c>
      <c r="K171" s="34"/>
      <c r="L171" s="1"/>
      <c r="M171" s="1"/>
      <c r="N171" s="1"/>
      <c r="O171" s="1"/>
      <c r="P171" s="1"/>
      <c r="Q171" s="34">
        <f t="shared" si="37"/>
        <v>868.77</v>
      </c>
      <c r="R171" s="28"/>
      <c r="V171" s="27">
        <f t="shared" si="38"/>
        <v>868.77</v>
      </c>
      <c r="W171" s="60"/>
      <c r="X171" s="19"/>
      <c r="AB171" s="26" t="s">
        <v>33</v>
      </c>
      <c r="AE171" s="1"/>
      <c r="AF171" s="1"/>
      <c r="AG171" s="1" t="s">
        <v>375</v>
      </c>
    </row>
    <row r="172" spans="2:33" ht="15.75" x14ac:dyDescent="0.25">
      <c r="B172" s="26">
        <v>6</v>
      </c>
      <c r="C172" s="1" t="s">
        <v>378</v>
      </c>
      <c r="D172" s="2" t="s">
        <v>219</v>
      </c>
      <c r="E172" s="2" t="s">
        <v>114</v>
      </c>
      <c r="F172" s="1" t="s">
        <v>221</v>
      </c>
      <c r="G172" s="3"/>
      <c r="H172" s="3" t="s">
        <v>36</v>
      </c>
      <c r="I172" s="5">
        <v>3165.19</v>
      </c>
      <c r="J172" s="4"/>
      <c r="K172" s="27"/>
      <c r="Q172" s="34">
        <f t="shared" si="37"/>
        <v>3165.19</v>
      </c>
      <c r="R172" s="4">
        <v>97.87</v>
      </c>
      <c r="V172" s="27">
        <f t="shared" si="38"/>
        <v>3067.32</v>
      </c>
      <c r="W172" s="60"/>
      <c r="X172" s="11"/>
      <c r="Y172" s="9"/>
      <c r="Z172" s="26" t="s">
        <v>379</v>
      </c>
      <c r="AB172" s="26" t="s">
        <v>33</v>
      </c>
    </row>
    <row r="173" spans="2:33" ht="15.75" x14ac:dyDescent="0.25">
      <c r="B173" s="26">
        <v>7</v>
      </c>
      <c r="C173" s="1" t="s">
        <v>477</v>
      </c>
      <c r="D173" s="2" t="s">
        <v>219</v>
      </c>
      <c r="E173" s="2" t="s">
        <v>226</v>
      </c>
      <c r="F173" s="1" t="s">
        <v>221</v>
      </c>
      <c r="G173" s="3"/>
      <c r="H173" s="3" t="s">
        <v>36</v>
      </c>
      <c r="I173" s="5">
        <v>2293</v>
      </c>
      <c r="J173" s="4">
        <v>40.72</v>
      </c>
      <c r="K173" s="27"/>
      <c r="Q173" s="34">
        <f t="shared" si="37"/>
        <v>2333.7199999999998</v>
      </c>
      <c r="R173" s="4"/>
      <c r="V173" s="27">
        <f t="shared" si="38"/>
        <v>2333.7199999999998</v>
      </c>
      <c r="W173" s="60"/>
      <c r="X173" s="11"/>
      <c r="Y173" s="9"/>
      <c r="Z173" s="26" t="s">
        <v>448</v>
      </c>
      <c r="AB173" s="26" t="s">
        <v>33</v>
      </c>
    </row>
    <row r="174" spans="2:33" ht="15.75" x14ac:dyDescent="0.25">
      <c r="B174" s="26">
        <v>8</v>
      </c>
      <c r="C174" s="1" t="s">
        <v>453</v>
      </c>
      <c r="D174" s="2" t="s">
        <v>219</v>
      </c>
      <c r="E174" s="2" t="s">
        <v>142</v>
      </c>
      <c r="F174" s="1" t="s">
        <v>221</v>
      </c>
      <c r="G174" s="3"/>
      <c r="H174" s="3" t="s">
        <v>36</v>
      </c>
      <c r="I174" s="5">
        <v>2866.5</v>
      </c>
      <c r="J174" s="4"/>
      <c r="K174" s="27"/>
      <c r="O174" s="55"/>
      <c r="Q174" s="34">
        <f t="shared" si="37"/>
        <v>2866.5</v>
      </c>
      <c r="R174" s="4">
        <v>45.12</v>
      </c>
      <c r="V174" s="27">
        <f>Q174-R174-S174-T174-U174</f>
        <v>2821.38</v>
      </c>
      <c r="W174" s="60"/>
      <c r="X174" s="11"/>
      <c r="Y174" s="11"/>
      <c r="Z174" s="26" t="s">
        <v>454</v>
      </c>
      <c r="AB174" s="26" t="s">
        <v>33</v>
      </c>
    </row>
    <row r="175" spans="2:33" ht="15.75" x14ac:dyDescent="0.25">
      <c r="B175" s="26">
        <v>9</v>
      </c>
      <c r="C175" s="1" t="s">
        <v>459</v>
      </c>
      <c r="D175" s="2" t="s">
        <v>219</v>
      </c>
      <c r="E175" s="2" t="s">
        <v>460</v>
      </c>
      <c r="F175" s="1" t="s">
        <v>221</v>
      </c>
      <c r="G175" s="3"/>
      <c r="H175" s="3" t="s">
        <v>36</v>
      </c>
      <c r="I175" s="5">
        <v>4000</v>
      </c>
      <c r="J175" s="4"/>
      <c r="K175" s="27"/>
      <c r="O175" s="55"/>
      <c r="Q175" s="34">
        <f t="shared" si="37"/>
        <v>4000</v>
      </c>
      <c r="R175" s="4">
        <v>313.8</v>
      </c>
      <c r="V175" s="27">
        <f>Q175-R175-S175-T175-U175</f>
        <v>3686.2</v>
      </c>
      <c r="W175" s="60"/>
      <c r="X175" s="11"/>
      <c r="Y175" s="11"/>
      <c r="Z175" s="26" t="s">
        <v>461</v>
      </c>
      <c r="AB175" s="26" t="s">
        <v>33</v>
      </c>
    </row>
    <row r="176" spans="2:33" ht="15.75" x14ac:dyDescent="0.25">
      <c r="B176" s="26">
        <v>10</v>
      </c>
      <c r="C176" s="1" t="s">
        <v>463</v>
      </c>
      <c r="D176" s="2" t="s">
        <v>219</v>
      </c>
      <c r="E176" s="2" t="s">
        <v>464</v>
      </c>
      <c r="F176" s="1" t="s">
        <v>221</v>
      </c>
      <c r="G176" s="3"/>
      <c r="H176" s="3" t="s">
        <v>36</v>
      </c>
      <c r="I176" s="5">
        <v>2000</v>
      </c>
      <c r="J176" s="4">
        <v>73.42</v>
      </c>
      <c r="K176" s="27"/>
      <c r="O176" s="55"/>
      <c r="Q176" s="34">
        <f t="shared" si="37"/>
        <v>2073.42</v>
      </c>
      <c r="R176" s="4"/>
      <c r="V176" s="27">
        <f>Q176-R176-S176-T176-U176</f>
        <v>2073.42</v>
      </c>
      <c r="W176" s="60"/>
      <c r="X176" s="11"/>
      <c r="Y176" s="11"/>
      <c r="Z176" s="26" t="s">
        <v>465</v>
      </c>
      <c r="AB176" s="26" t="s">
        <v>33</v>
      </c>
    </row>
    <row r="177" spans="2:33" ht="15.75" x14ac:dyDescent="0.25">
      <c r="B177" s="26">
        <v>11</v>
      </c>
      <c r="C177" s="1" t="s">
        <v>474</v>
      </c>
      <c r="D177" s="2" t="s">
        <v>219</v>
      </c>
      <c r="E177" s="2" t="s">
        <v>75</v>
      </c>
      <c r="F177" s="1" t="s">
        <v>221</v>
      </c>
      <c r="G177" s="3"/>
      <c r="H177" s="3" t="s">
        <v>36</v>
      </c>
      <c r="I177" s="5">
        <v>2600</v>
      </c>
      <c r="J177" s="4"/>
      <c r="K177" s="27"/>
      <c r="O177" s="55"/>
      <c r="Q177" s="34">
        <f t="shared" si="37"/>
        <v>2600</v>
      </c>
      <c r="R177" s="4">
        <v>1.1299999999999999</v>
      </c>
      <c r="V177" s="27">
        <f t="shared" ref="V177:V181" si="39">Q177-R177-S177-T177-U177</f>
        <v>2598.87</v>
      </c>
      <c r="W177" s="60"/>
      <c r="X177" s="11"/>
      <c r="Y177" s="11"/>
      <c r="Z177" s="26" t="s">
        <v>475</v>
      </c>
      <c r="AB177" s="26" t="s">
        <v>33</v>
      </c>
    </row>
    <row r="178" spans="2:33" ht="15.75" x14ac:dyDescent="0.25">
      <c r="B178" s="26">
        <v>12</v>
      </c>
      <c r="C178" s="1" t="s">
        <v>482</v>
      </c>
      <c r="D178" s="2" t="s">
        <v>219</v>
      </c>
      <c r="E178" s="2" t="s">
        <v>108</v>
      </c>
      <c r="F178" s="1" t="s">
        <v>221</v>
      </c>
      <c r="G178" s="3"/>
      <c r="H178" s="3" t="s">
        <v>36</v>
      </c>
      <c r="I178" s="5">
        <v>2489.5</v>
      </c>
      <c r="J178" s="4">
        <v>10.89</v>
      </c>
      <c r="K178" s="27"/>
      <c r="O178" s="55"/>
      <c r="Q178" s="34">
        <f t="shared" si="37"/>
        <v>2500.39</v>
      </c>
      <c r="R178" s="4"/>
      <c r="V178" s="27">
        <f t="shared" si="39"/>
        <v>2500.39</v>
      </c>
      <c r="W178" s="60"/>
      <c r="X178" s="11"/>
      <c r="Y178" s="11"/>
      <c r="Z178" s="26" t="s">
        <v>481</v>
      </c>
      <c r="AB178" s="26" t="s">
        <v>33</v>
      </c>
    </row>
    <row r="179" spans="2:33" ht="15.75" x14ac:dyDescent="0.25">
      <c r="B179" s="26">
        <v>13</v>
      </c>
      <c r="C179" s="1" t="s">
        <v>499</v>
      </c>
      <c r="D179" s="2" t="s">
        <v>219</v>
      </c>
      <c r="E179" s="2" t="s">
        <v>500</v>
      </c>
      <c r="F179" s="1" t="s">
        <v>221</v>
      </c>
      <c r="G179" s="3"/>
      <c r="H179" s="3" t="s">
        <v>36</v>
      </c>
      <c r="I179" s="5">
        <v>1921.6</v>
      </c>
      <c r="J179" s="4">
        <v>78.44</v>
      </c>
      <c r="K179" s="27"/>
      <c r="O179" s="55"/>
      <c r="Q179" s="34">
        <f t="shared" si="37"/>
        <v>2000.04</v>
      </c>
      <c r="R179" s="4"/>
      <c r="V179" s="27">
        <f t="shared" si="39"/>
        <v>2000.04</v>
      </c>
      <c r="W179" s="60"/>
      <c r="X179" s="11"/>
      <c r="Y179" s="11"/>
      <c r="Z179" s="26" t="s">
        <v>501</v>
      </c>
      <c r="AB179" s="26" t="s">
        <v>33</v>
      </c>
    </row>
    <row r="180" spans="2:33" ht="15.75" x14ac:dyDescent="0.25">
      <c r="B180" s="26">
        <v>14</v>
      </c>
      <c r="C180" s="1" t="s">
        <v>515</v>
      </c>
      <c r="D180" s="2" t="s">
        <v>219</v>
      </c>
      <c r="E180" s="2" t="s">
        <v>120</v>
      </c>
      <c r="F180" s="1" t="s">
        <v>221</v>
      </c>
      <c r="G180" s="3"/>
      <c r="H180" s="3" t="s">
        <v>36</v>
      </c>
      <c r="I180" s="5">
        <v>2752</v>
      </c>
      <c r="J180" s="4"/>
      <c r="K180" s="27"/>
      <c r="O180" s="55"/>
      <c r="Q180" s="34">
        <f t="shared" si="37"/>
        <v>2752</v>
      </c>
      <c r="R180" s="4">
        <v>32.67</v>
      </c>
      <c r="V180" s="27">
        <f t="shared" si="39"/>
        <v>2719.33</v>
      </c>
      <c r="W180" s="60"/>
      <c r="X180" s="11"/>
      <c r="Y180" s="11"/>
      <c r="Z180" s="26" t="s">
        <v>516</v>
      </c>
      <c r="AB180" s="26" t="s">
        <v>33</v>
      </c>
    </row>
    <row r="181" spans="2:33" ht="15.75" x14ac:dyDescent="0.25">
      <c r="B181" s="26">
        <v>15</v>
      </c>
      <c r="C181" s="1" t="s">
        <v>533</v>
      </c>
      <c r="D181" s="2" t="s">
        <v>219</v>
      </c>
      <c r="E181" s="2" t="s">
        <v>142</v>
      </c>
      <c r="F181" s="1" t="s">
        <v>221</v>
      </c>
      <c r="G181" s="3"/>
      <c r="H181" s="3" t="s">
        <v>36</v>
      </c>
      <c r="I181" s="5">
        <v>4200</v>
      </c>
      <c r="J181" s="4"/>
      <c r="K181" s="27"/>
      <c r="O181" s="55"/>
      <c r="Q181" s="34">
        <f t="shared" si="37"/>
        <v>4200</v>
      </c>
      <c r="R181" s="4">
        <v>335.56</v>
      </c>
      <c r="V181" s="27">
        <f t="shared" si="39"/>
        <v>3864.44</v>
      </c>
      <c r="W181" s="60"/>
      <c r="X181" s="11"/>
      <c r="Y181" s="11"/>
      <c r="Z181" s="26" t="s">
        <v>534</v>
      </c>
      <c r="AB181" s="26" t="s">
        <v>33</v>
      </c>
    </row>
    <row r="182" spans="2:33" ht="15.75" x14ac:dyDescent="0.25">
      <c r="C182" s="43" t="s">
        <v>234</v>
      </c>
      <c r="G182" s="79"/>
      <c r="I182" s="42">
        <f>SUM(I167:I181)</f>
        <v>34343.06</v>
      </c>
      <c r="J182" s="42">
        <f>SUM(J167:J181)</f>
        <v>883.32999999999993</v>
      </c>
      <c r="K182" s="42">
        <f>SUM(K167:K180)</f>
        <v>0</v>
      </c>
      <c r="L182" s="42">
        <v>0</v>
      </c>
      <c r="M182" s="42"/>
      <c r="N182" s="42"/>
      <c r="O182" s="42">
        <f t="shared" ref="O182:U182" si="40">SUM(O167:O180)</f>
        <v>0</v>
      </c>
      <c r="P182" s="42">
        <f t="shared" si="40"/>
        <v>0</v>
      </c>
      <c r="Q182" s="42">
        <f>SUM(Q167:Q181)</f>
        <v>35226.39</v>
      </c>
      <c r="R182" s="42">
        <f>SUM(R167:R181)</f>
        <v>826.15000000000009</v>
      </c>
      <c r="S182" s="42">
        <f t="shared" si="40"/>
        <v>0</v>
      </c>
      <c r="T182" s="42">
        <f t="shared" si="40"/>
        <v>0</v>
      </c>
      <c r="U182" s="42">
        <f t="shared" si="40"/>
        <v>0</v>
      </c>
      <c r="V182" s="42">
        <f>SUM(V167:V181)</f>
        <v>34400.239999999998</v>
      </c>
      <c r="W182" s="60"/>
      <c r="AF182" s="1"/>
      <c r="AG182" s="1"/>
    </row>
    <row r="183" spans="2:33" ht="15.75" x14ac:dyDescent="0.25">
      <c r="C183" s="43"/>
      <c r="G183" s="79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AF183" s="1"/>
      <c r="AG183" s="1"/>
    </row>
    <row r="184" spans="2:33" ht="15.75" x14ac:dyDescent="0.25">
      <c r="C184" s="43"/>
      <c r="G184" s="79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AF184" s="1"/>
      <c r="AG184" s="1"/>
    </row>
    <row r="185" spans="2:33" ht="15.75" x14ac:dyDescent="0.25">
      <c r="C185" s="43"/>
      <c r="G185" s="79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AF185" s="1"/>
      <c r="AG185" s="1"/>
    </row>
    <row r="186" spans="2:33" ht="15.75" x14ac:dyDescent="0.25">
      <c r="C186" s="43"/>
      <c r="G186" s="79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AF186" s="1"/>
      <c r="AG186" s="1"/>
    </row>
    <row r="187" spans="2:33" ht="15.75" x14ac:dyDescent="0.25">
      <c r="C187" s="43"/>
      <c r="G187" s="79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AF187" s="1"/>
      <c r="AG187" s="1"/>
    </row>
    <row r="188" spans="2:33" ht="15.75" x14ac:dyDescent="0.25">
      <c r="C188" s="43"/>
      <c r="D188" s="81" t="s">
        <v>192</v>
      </c>
      <c r="E188" s="81"/>
      <c r="H188" s="81" t="s">
        <v>193</v>
      </c>
      <c r="I188" s="81"/>
      <c r="J188" s="81"/>
      <c r="K188" s="81"/>
      <c r="Q188" s="81" t="s">
        <v>194</v>
      </c>
      <c r="R188" s="81"/>
      <c r="S188" s="81"/>
      <c r="T188" s="81"/>
      <c r="U188" s="35"/>
      <c r="V188" s="42"/>
      <c r="AF188" s="1"/>
      <c r="AG188" s="1"/>
    </row>
    <row r="189" spans="2:33" ht="15.75" x14ac:dyDescent="0.25">
      <c r="D189" s="81" t="s">
        <v>28</v>
      </c>
      <c r="E189" s="81"/>
      <c r="H189" s="81" t="s">
        <v>93</v>
      </c>
      <c r="I189" s="81"/>
      <c r="J189" s="81"/>
      <c r="K189" s="81"/>
      <c r="Q189" s="81" t="s">
        <v>45</v>
      </c>
      <c r="R189" s="81"/>
      <c r="S189" s="81"/>
      <c r="T189" s="81"/>
      <c r="U189" s="35"/>
      <c r="V189" s="27"/>
    </row>
    <row r="196" spans="2:23" ht="15.75" x14ac:dyDescent="0.25">
      <c r="B196" s="80" t="s">
        <v>0</v>
      </c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</row>
    <row r="197" spans="2:23" ht="15.75" x14ac:dyDescent="0.25">
      <c r="B197" s="80" t="s">
        <v>532</v>
      </c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</row>
    <row r="198" spans="2:23" ht="15.75" x14ac:dyDescent="0.25">
      <c r="B198" s="80" t="s">
        <v>518</v>
      </c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</row>
    <row r="200" spans="2:23" ht="15.75" x14ac:dyDescent="0.25">
      <c r="B200" s="43" t="s">
        <v>196</v>
      </c>
      <c r="C200" s="15" t="s">
        <v>2</v>
      </c>
      <c r="D200" s="41" t="s">
        <v>3</v>
      </c>
      <c r="E200" s="42" t="s">
        <v>4</v>
      </c>
      <c r="F200" s="42" t="s">
        <v>5</v>
      </c>
      <c r="G200" s="15" t="s">
        <v>6</v>
      </c>
      <c r="H200" s="15" t="s">
        <v>7</v>
      </c>
      <c r="I200" s="15" t="s">
        <v>8</v>
      </c>
      <c r="J200" s="15" t="s">
        <v>9</v>
      </c>
      <c r="K200" s="15" t="s">
        <v>10</v>
      </c>
      <c r="L200" s="35" t="s">
        <v>11</v>
      </c>
      <c r="M200" s="35"/>
      <c r="N200" s="35"/>
      <c r="O200" s="43" t="s">
        <v>12</v>
      </c>
      <c r="P200" s="43" t="s">
        <v>13</v>
      </c>
      <c r="Q200" s="15" t="s">
        <v>14</v>
      </c>
      <c r="R200" s="43" t="s">
        <v>15</v>
      </c>
      <c r="S200" s="43" t="s">
        <v>16</v>
      </c>
      <c r="T200" s="43" t="s">
        <v>17</v>
      </c>
      <c r="U200" s="43" t="s">
        <v>18</v>
      </c>
      <c r="V200" s="43" t="s">
        <v>19</v>
      </c>
      <c r="W200" s="71" t="s">
        <v>20</v>
      </c>
    </row>
    <row r="201" spans="2:23" ht="15.75" x14ac:dyDescent="0.25">
      <c r="B201" s="26">
        <v>1</v>
      </c>
      <c r="C201" s="1" t="s">
        <v>519</v>
      </c>
      <c r="D201" s="28" t="s">
        <v>520</v>
      </c>
      <c r="E201" s="28" t="s">
        <v>521</v>
      </c>
      <c r="F201" s="1" t="s">
        <v>221</v>
      </c>
      <c r="G201" s="1"/>
      <c r="H201" s="1"/>
      <c r="I201" s="28">
        <v>1086.8800000000001</v>
      </c>
      <c r="J201" s="28"/>
      <c r="K201" s="34"/>
      <c r="L201" s="34"/>
      <c r="M201" s="34"/>
      <c r="N201" s="34"/>
      <c r="O201" s="34"/>
      <c r="P201" s="34"/>
      <c r="Q201" s="34">
        <f t="shared" ref="Q201:Q211" si="41">SUM(I201:P201)</f>
        <v>1086.8800000000001</v>
      </c>
      <c r="R201" s="28"/>
      <c r="S201" s="55"/>
      <c r="T201" s="55"/>
      <c r="U201" s="55"/>
      <c r="V201" s="27">
        <f t="shared" ref="V201:V211" si="42">Q201-R201-S201-T201-U201</f>
        <v>1086.8800000000001</v>
      </c>
      <c r="W201" s="55"/>
    </row>
    <row r="202" spans="2:23" ht="15.75" x14ac:dyDescent="0.25">
      <c r="B202" s="26">
        <v>2</v>
      </c>
      <c r="C202" s="1" t="s">
        <v>522</v>
      </c>
      <c r="D202" s="28" t="s">
        <v>520</v>
      </c>
      <c r="E202" s="28" t="s">
        <v>521</v>
      </c>
      <c r="F202" s="1" t="s">
        <v>221</v>
      </c>
      <c r="G202" s="1"/>
      <c r="H202" s="1"/>
      <c r="I202" s="28">
        <v>1344.28</v>
      </c>
      <c r="J202" s="28"/>
      <c r="K202" s="34"/>
      <c r="L202" s="34"/>
      <c r="M202" s="34"/>
      <c r="N202" s="34"/>
      <c r="O202" s="34"/>
      <c r="P202" s="34"/>
      <c r="Q202" s="34">
        <f t="shared" si="41"/>
        <v>1344.28</v>
      </c>
      <c r="R202" s="28"/>
      <c r="S202" s="55"/>
      <c r="T202" s="55"/>
      <c r="U202" s="55"/>
      <c r="V202" s="27">
        <f t="shared" si="42"/>
        <v>1344.28</v>
      </c>
      <c r="W202" s="55"/>
    </row>
    <row r="203" spans="2:23" ht="15.75" x14ac:dyDescent="0.25">
      <c r="B203" s="26">
        <v>3</v>
      </c>
      <c r="C203" s="26" t="s">
        <v>523</v>
      </c>
      <c r="D203" s="28" t="s">
        <v>520</v>
      </c>
      <c r="E203" s="28" t="s">
        <v>521</v>
      </c>
      <c r="F203" s="1" t="s">
        <v>221</v>
      </c>
      <c r="G203" s="1"/>
      <c r="H203" s="1"/>
      <c r="I203" s="27">
        <v>1323</v>
      </c>
      <c r="J203" s="27"/>
      <c r="K203" s="34"/>
      <c r="L203" s="34"/>
      <c r="M203" s="34"/>
      <c r="N203" s="34"/>
      <c r="O203" s="34"/>
      <c r="P203" s="34"/>
      <c r="Q203" s="34">
        <f t="shared" si="41"/>
        <v>1323</v>
      </c>
      <c r="R203" s="28"/>
      <c r="S203" s="55"/>
      <c r="T203" s="55"/>
      <c r="U203" s="55"/>
      <c r="V203" s="27">
        <f t="shared" si="42"/>
        <v>1323</v>
      </c>
      <c r="W203" s="55"/>
    </row>
    <row r="204" spans="2:23" ht="15.75" x14ac:dyDescent="0.25">
      <c r="B204" s="26">
        <v>4</v>
      </c>
      <c r="C204" s="26" t="s">
        <v>524</v>
      </c>
      <c r="D204" s="28" t="s">
        <v>520</v>
      </c>
      <c r="E204" s="28" t="s">
        <v>521</v>
      </c>
      <c r="F204" s="1" t="s">
        <v>221</v>
      </c>
      <c r="G204" s="1"/>
      <c r="H204" s="1"/>
      <c r="I204" s="27">
        <v>1323</v>
      </c>
      <c r="J204" s="27"/>
      <c r="K204" s="34"/>
      <c r="L204" s="34"/>
      <c r="M204" s="34"/>
      <c r="N204" s="34"/>
      <c r="O204" s="34"/>
      <c r="P204" s="34"/>
      <c r="Q204" s="34">
        <f t="shared" si="41"/>
        <v>1323</v>
      </c>
      <c r="R204" s="28"/>
      <c r="S204" s="55"/>
      <c r="T204" s="55"/>
      <c r="U204" s="55"/>
      <c r="V204" s="27">
        <f t="shared" si="42"/>
        <v>1323</v>
      </c>
      <c r="W204" s="55"/>
    </row>
    <row r="205" spans="2:23" ht="15.75" x14ac:dyDescent="0.25">
      <c r="B205" s="26">
        <v>5</v>
      </c>
      <c r="C205" s="26" t="s">
        <v>525</v>
      </c>
      <c r="D205" s="28" t="s">
        <v>520</v>
      </c>
      <c r="E205" s="28" t="s">
        <v>521</v>
      </c>
      <c r="F205" s="1" t="s">
        <v>221</v>
      </c>
      <c r="G205" s="1"/>
      <c r="H205" s="1"/>
      <c r="I205" s="27">
        <v>1400</v>
      </c>
      <c r="J205" s="27"/>
      <c r="K205" s="34"/>
      <c r="L205" s="34"/>
      <c r="M205" s="34"/>
      <c r="N205" s="34"/>
      <c r="O205" s="34"/>
      <c r="P205" s="34"/>
      <c r="Q205" s="34">
        <f t="shared" si="41"/>
        <v>1400</v>
      </c>
      <c r="R205" s="28"/>
      <c r="S205" s="55"/>
      <c r="T205" s="55"/>
      <c r="U205" s="55"/>
      <c r="V205" s="27">
        <f t="shared" si="42"/>
        <v>1400</v>
      </c>
      <c r="W205" s="55"/>
    </row>
    <row r="206" spans="2:23" ht="15.75" x14ac:dyDescent="0.25">
      <c r="B206" s="26">
        <v>6</v>
      </c>
      <c r="C206" s="26" t="s">
        <v>526</v>
      </c>
      <c r="D206" s="28" t="s">
        <v>520</v>
      </c>
      <c r="E206" s="28" t="s">
        <v>521</v>
      </c>
      <c r="F206" s="1" t="s">
        <v>221</v>
      </c>
      <c r="G206" s="1"/>
      <c r="H206" s="1"/>
      <c r="I206" s="27">
        <v>1000</v>
      </c>
      <c r="J206" s="27"/>
      <c r="K206" s="34"/>
      <c r="L206" s="34"/>
      <c r="M206" s="34"/>
      <c r="N206" s="34"/>
      <c r="O206" s="34"/>
      <c r="P206" s="34"/>
      <c r="Q206" s="34">
        <f t="shared" si="41"/>
        <v>1000</v>
      </c>
      <c r="R206" s="28"/>
      <c r="S206" s="55"/>
      <c r="T206" s="55"/>
      <c r="U206" s="55"/>
      <c r="V206" s="27">
        <f t="shared" si="42"/>
        <v>1000</v>
      </c>
      <c r="W206" s="55"/>
    </row>
    <row r="207" spans="2:23" ht="15.75" x14ac:dyDescent="0.25">
      <c r="B207" s="26">
        <v>7</v>
      </c>
      <c r="C207" s="26" t="s">
        <v>527</v>
      </c>
      <c r="D207" s="28" t="s">
        <v>520</v>
      </c>
      <c r="E207" s="28" t="s">
        <v>521</v>
      </c>
      <c r="F207" s="1" t="s">
        <v>221</v>
      </c>
      <c r="G207" s="1"/>
      <c r="H207" s="1"/>
      <c r="I207" s="27">
        <v>1000</v>
      </c>
      <c r="J207" s="27"/>
      <c r="K207" s="34"/>
      <c r="L207" s="34"/>
      <c r="M207" s="34"/>
      <c r="N207" s="34"/>
      <c r="O207" s="34"/>
      <c r="P207" s="34"/>
      <c r="Q207" s="34">
        <f t="shared" si="41"/>
        <v>1000</v>
      </c>
      <c r="R207" s="28"/>
      <c r="S207" s="55"/>
      <c r="T207" s="55"/>
      <c r="U207" s="55"/>
      <c r="V207" s="27">
        <f t="shared" si="42"/>
        <v>1000</v>
      </c>
      <c r="W207" s="55"/>
    </row>
    <row r="208" spans="2:23" ht="15.75" x14ac:dyDescent="0.25">
      <c r="B208" s="26">
        <v>8</v>
      </c>
      <c r="C208" s="26" t="s">
        <v>528</v>
      </c>
      <c r="D208" s="28" t="s">
        <v>520</v>
      </c>
      <c r="E208" s="28" t="s">
        <v>521</v>
      </c>
      <c r="F208" s="1" t="s">
        <v>221</v>
      </c>
      <c r="G208" s="1"/>
      <c r="H208" s="1"/>
      <c r="I208" s="27">
        <v>1344</v>
      </c>
      <c r="J208" s="27"/>
      <c r="K208" s="34"/>
      <c r="L208" s="34"/>
      <c r="M208" s="34"/>
      <c r="N208" s="34"/>
      <c r="O208" s="34"/>
      <c r="P208" s="34"/>
      <c r="Q208" s="34">
        <f t="shared" si="41"/>
        <v>1344</v>
      </c>
      <c r="R208" s="28"/>
      <c r="S208" s="55"/>
      <c r="T208" s="55"/>
      <c r="U208" s="55"/>
      <c r="V208" s="27">
        <f t="shared" si="42"/>
        <v>1344</v>
      </c>
      <c r="W208" s="55"/>
    </row>
    <row r="209" spans="2:23" ht="15.75" x14ac:dyDescent="0.25">
      <c r="B209" s="26">
        <v>9</v>
      </c>
      <c r="C209" s="26" t="s">
        <v>529</v>
      </c>
      <c r="D209" s="28" t="s">
        <v>520</v>
      </c>
      <c r="E209" s="28" t="s">
        <v>521</v>
      </c>
      <c r="F209" s="1" t="s">
        <v>221</v>
      </c>
      <c r="G209" s="1"/>
      <c r="H209" s="1"/>
      <c r="I209" s="27">
        <v>1400</v>
      </c>
      <c r="J209" s="27"/>
      <c r="K209" s="34"/>
      <c r="L209" s="34"/>
      <c r="M209" s="34"/>
      <c r="N209" s="34"/>
      <c r="O209" s="34"/>
      <c r="P209" s="34"/>
      <c r="Q209" s="34">
        <f t="shared" si="41"/>
        <v>1400</v>
      </c>
      <c r="R209" s="28"/>
      <c r="S209" s="55"/>
      <c r="T209" s="55"/>
      <c r="U209" s="55"/>
      <c r="V209" s="27">
        <f t="shared" si="42"/>
        <v>1400</v>
      </c>
      <c r="W209" s="55"/>
    </row>
    <row r="210" spans="2:23" ht="15.75" x14ac:dyDescent="0.25">
      <c r="B210" s="26">
        <v>10</v>
      </c>
      <c r="C210" s="26" t="s">
        <v>530</v>
      </c>
      <c r="D210" s="28" t="s">
        <v>520</v>
      </c>
      <c r="E210" s="28" t="s">
        <v>521</v>
      </c>
      <c r="F210" s="1" t="s">
        <v>221</v>
      </c>
      <c r="G210" s="1"/>
      <c r="H210" s="1"/>
      <c r="I210" s="27">
        <v>1000</v>
      </c>
      <c r="J210" s="27"/>
      <c r="K210" s="34"/>
      <c r="L210" s="34"/>
      <c r="M210" s="34"/>
      <c r="N210" s="34"/>
      <c r="O210" s="34"/>
      <c r="P210" s="34"/>
      <c r="Q210" s="34">
        <f t="shared" si="41"/>
        <v>1000</v>
      </c>
      <c r="R210" s="28"/>
      <c r="S210" s="55"/>
      <c r="T210" s="55"/>
      <c r="U210" s="55"/>
      <c r="V210" s="27">
        <f t="shared" si="42"/>
        <v>1000</v>
      </c>
      <c r="W210" s="55"/>
    </row>
    <row r="211" spans="2:23" ht="15.75" x14ac:dyDescent="0.25">
      <c r="B211" s="26">
        <v>11</v>
      </c>
      <c r="C211" s="26" t="s">
        <v>531</v>
      </c>
      <c r="D211" s="28" t="s">
        <v>520</v>
      </c>
      <c r="E211" s="28" t="s">
        <v>521</v>
      </c>
      <c r="F211" s="1" t="s">
        <v>221</v>
      </c>
      <c r="G211" s="1"/>
      <c r="H211" s="1"/>
      <c r="I211" s="27">
        <v>1000</v>
      </c>
      <c r="J211" s="27"/>
      <c r="K211" s="34"/>
      <c r="L211" s="34"/>
      <c r="M211" s="34"/>
      <c r="N211" s="34"/>
      <c r="O211" s="34"/>
      <c r="P211" s="34"/>
      <c r="Q211" s="34">
        <f t="shared" si="41"/>
        <v>1000</v>
      </c>
      <c r="R211" s="28"/>
      <c r="S211" s="55"/>
      <c r="T211" s="55"/>
      <c r="U211" s="55"/>
      <c r="V211" s="27">
        <f t="shared" si="42"/>
        <v>1000</v>
      </c>
      <c r="W211" s="55"/>
    </row>
    <row r="212" spans="2:23" ht="15.75" x14ac:dyDescent="0.25">
      <c r="C212" s="26"/>
      <c r="D212" s="28"/>
      <c r="E212" s="28"/>
      <c r="F212" s="1"/>
      <c r="I212" s="78">
        <f>SUM(I201:I211)</f>
        <v>13221.16</v>
      </c>
      <c r="J212" s="78">
        <f t="shared" ref="J212:U212" si="43">SUM(J201:J209)</f>
        <v>0</v>
      </c>
      <c r="K212" s="78">
        <f t="shared" si="43"/>
        <v>0</v>
      </c>
      <c r="L212" s="78">
        <f t="shared" si="43"/>
        <v>0</v>
      </c>
      <c r="M212" s="78"/>
      <c r="N212" s="78"/>
      <c r="O212" s="78">
        <f t="shared" si="43"/>
        <v>0</v>
      </c>
      <c r="P212" s="78">
        <f>SUM(P201:P210)</f>
        <v>0</v>
      </c>
      <c r="Q212" s="78">
        <f>SUM(Q201:Q211)</f>
        <v>13221.16</v>
      </c>
      <c r="R212" s="78">
        <f t="shared" si="43"/>
        <v>0</v>
      </c>
      <c r="S212" s="78">
        <f t="shared" si="43"/>
        <v>0</v>
      </c>
      <c r="T212" s="78">
        <f t="shared" si="43"/>
        <v>0</v>
      </c>
      <c r="U212" s="78">
        <f t="shared" si="43"/>
        <v>0</v>
      </c>
      <c r="V212" s="78">
        <f>SUM(V201:V211)</f>
        <v>13221.16</v>
      </c>
      <c r="W212" s="55"/>
    </row>
    <row r="219" spans="2:23" ht="15.75" x14ac:dyDescent="0.25">
      <c r="D219" s="81" t="s">
        <v>192</v>
      </c>
      <c r="E219" s="81"/>
      <c r="H219" s="81" t="s">
        <v>193</v>
      </c>
      <c r="I219" s="81"/>
      <c r="J219" s="81"/>
      <c r="K219" s="81"/>
      <c r="Q219" s="81" t="s">
        <v>194</v>
      </c>
      <c r="R219" s="81"/>
      <c r="S219" s="81"/>
      <c r="T219" s="81"/>
    </row>
    <row r="220" spans="2:23" ht="15.75" x14ac:dyDescent="0.25">
      <c r="D220" s="81" t="s">
        <v>28</v>
      </c>
      <c r="E220" s="81"/>
      <c r="H220" s="81" t="s">
        <v>93</v>
      </c>
      <c r="I220" s="81"/>
      <c r="J220" s="81"/>
      <c r="K220" s="81"/>
      <c r="Q220" s="81" t="s">
        <v>45</v>
      </c>
      <c r="R220" s="81"/>
      <c r="S220" s="81"/>
      <c r="T220" s="81"/>
    </row>
  </sheetData>
  <mergeCells count="35">
    <mergeCell ref="D220:E220"/>
    <mergeCell ref="H220:K220"/>
    <mergeCell ref="Q220:T220"/>
    <mergeCell ref="B196:W196"/>
    <mergeCell ref="B197:W197"/>
    <mergeCell ref="B198:W198"/>
    <mergeCell ref="D219:E219"/>
    <mergeCell ref="H219:K219"/>
    <mergeCell ref="Q219:T219"/>
    <mergeCell ref="B130:W130"/>
    <mergeCell ref="B1:W1"/>
    <mergeCell ref="B2:W2"/>
    <mergeCell ref="D124:E124"/>
    <mergeCell ref="H124:K124"/>
    <mergeCell ref="Q124:T124"/>
    <mergeCell ref="D125:E125"/>
    <mergeCell ref="H125:K125"/>
    <mergeCell ref="Q125:T125"/>
    <mergeCell ref="B128:W128"/>
    <mergeCell ref="B129:W129"/>
    <mergeCell ref="Q188:T188"/>
    <mergeCell ref="D189:E189"/>
    <mergeCell ref="H189:K189"/>
    <mergeCell ref="Q189:T189"/>
    <mergeCell ref="B163:W163"/>
    <mergeCell ref="D188:E188"/>
    <mergeCell ref="H188:K188"/>
    <mergeCell ref="B161:W161"/>
    <mergeCell ref="B162:W162"/>
    <mergeCell ref="D155:E155"/>
    <mergeCell ref="H155:K155"/>
    <mergeCell ref="Q155:T155"/>
    <mergeCell ref="D156:E156"/>
    <mergeCell ref="H156:K156"/>
    <mergeCell ref="Q156:T156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M89"/>
  <sheetViews>
    <sheetView zoomScale="78" zoomScaleNormal="78" workbookViewId="0">
      <selection activeCell="AC12" sqref="AC12"/>
    </sheetView>
  </sheetViews>
  <sheetFormatPr defaultColWidth="11.42578125" defaultRowHeight="15" x14ac:dyDescent="0.25"/>
  <cols>
    <col min="1" max="1" width="11.28515625" style="46" customWidth="1"/>
    <col min="2" max="2" width="5" style="46" customWidth="1"/>
    <col min="3" max="3" width="39.85546875" style="46" bestFit="1" customWidth="1"/>
    <col min="4" max="4" width="32.5703125" style="46" customWidth="1"/>
    <col min="5" max="5" width="35.85546875" style="46" customWidth="1"/>
    <col min="6" max="6" width="16" style="46" customWidth="1"/>
    <col min="7" max="7" width="26.28515625" style="46" customWidth="1"/>
    <col min="8" max="8" width="7.28515625" style="46" customWidth="1"/>
    <col min="9" max="9" width="12.7109375" style="46" customWidth="1"/>
    <col min="10" max="12" width="11.42578125" style="46"/>
    <col min="13" max="14" width="0" style="46" hidden="1" customWidth="1"/>
    <col min="15" max="16" width="11.42578125" style="46"/>
    <col min="17" max="17" width="13.5703125" style="46" customWidth="1"/>
    <col min="18" max="21" width="11.42578125" style="46"/>
    <col min="22" max="22" width="14.140625" style="46" customWidth="1"/>
    <col min="23" max="23" width="16.42578125" style="46" customWidth="1"/>
    <col min="24" max="24" width="19.85546875" style="46" bestFit="1" customWidth="1"/>
    <col min="25" max="25" width="23.85546875" style="46" bestFit="1" customWidth="1"/>
    <col min="26" max="16384" width="11.42578125" style="46"/>
  </cols>
  <sheetData>
    <row r="1" spans="1:36" ht="15.75" x14ac:dyDescent="0.25">
      <c r="A1" s="26"/>
      <c r="B1" s="80" t="s">
        <v>0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26"/>
      <c r="Y1" s="26"/>
      <c r="Z1" s="26"/>
      <c r="AA1" s="26"/>
      <c r="AB1" s="26"/>
      <c r="AC1" s="26"/>
      <c r="AD1" s="26"/>
    </row>
    <row r="2" spans="1:36" ht="15.75" x14ac:dyDescent="0.25">
      <c r="A2" s="26"/>
      <c r="B2" s="80" t="s">
        <v>517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26"/>
      <c r="Y2" s="26"/>
      <c r="Z2" s="26"/>
      <c r="AA2" s="26"/>
      <c r="AB2" s="26"/>
      <c r="AC2" s="26"/>
      <c r="AD2" s="26"/>
    </row>
    <row r="3" spans="1:36" ht="15.75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</row>
    <row r="4" spans="1:36" ht="15.75" x14ac:dyDescent="0.25">
      <c r="A4" s="26"/>
      <c r="B4" s="21" t="s">
        <v>1</v>
      </c>
      <c r="C4" s="21" t="s">
        <v>2</v>
      </c>
      <c r="D4" s="22" t="s">
        <v>3</v>
      </c>
      <c r="E4" s="22" t="s">
        <v>4</v>
      </c>
      <c r="F4" s="21" t="s">
        <v>5</v>
      </c>
      <c r="G4" s="21" t="s">
        <v>6</v>
      </c>
      <c r="H4" s="21" t="s">
        <v>7</v>
      </c>
      <c r="I4" s="23" t="s">
        <v>8</v>
      </c>
      <c r="J4" s="23" t="s">
        <v>9</v>
      </c>
      <c r="K4" s="23" t="s">
        <v>10</v>
      </c>
      <c r="L4" s="22" t="s">
        <v>11</v>
      </c>
      <c r="M4" s="22" t="s">
        <v>535</v>
      </c>
      <c r="N4" s="22" t="s">
        <v>536</v>
      </c>
      <c r="O4" s="22" t="s">
        <v>12</v>
      </c>
      <c r="P4" s="21" t="s">
        <v>13</v>
      </c>
      <c r="Q4" s="21" t="s">
        <v>14</v>
      </c>
      <c r="R4" s="21" t="s">
        <v>15</v>
      </c>
      <c r="S4" s="21" t="s">
        <v>16</v>
      </c>
      <c r="T4" s="21" t="s">
        <v>17</v>
      </c>
      <c r="U4" s="21" t="s">
        <v>18</v>
      </c>
      <c r="V4" s="24" t="s">
        <v>19</v>
      </c>
      <c r="W4" s="25" t="s">
        <v>20</v>
      </c>
      <c r="X4" s="26" t="s">
        <v>21</v>
      </c>
      <c r="Y4" s="26" t="s">
        <v>22</v>
      </c>
      <c r="Z4" s="26" t="s">
        <v>236</v>
      </c>
      <c r="AA4" s="26"/>
      <c r="AB4" s="26" t="s">
        <v>24</v>
      </c>
      <c r="AC4" s="26" t="s">
        <v>25</v>
      </c>
      <c r="AD4" s="26"/>
    </row>
    <row r="5" spans="1:36" ht="15.75" x14ac:dyDescent="0.25">
      <c r="A5" s="26"/>
      <c r="B5" s="21"/>
      <c r="C5" s="6" t="s">
        <v>237</v>
      </c>
      <c r="D5" s="22"/>
      <c r="E5" s="22"/>
      <c r="F5" s="21"/>
      <c r="G5" s="21"/>
      <c r="H5" s="21"/>
      <c r="I5" s="23"/>
      <c r="J5" s="23"/>
      <c r="K5" s="23"/>
      <c r="L5" s="22"/>
      <c r="M5" s="22"/>
      <c r="N5" s="22"/>
      <c r="O5" s="22"/>
      <c r="P5" s="21"/>
      <c r="Q5" s="21"/>
      <c r="R5" s="21"/>
      <c r="S5" s="21"/>
      <c r="T5" s="21"/>
      <c r="U5" s="21"/>
      <c r="V5" s="24"/>
      <c r="W5" s="25"/>
      <c r="X5" s="26"/>
      <c r="Y5" s="26"/>
      <c r="Z5" s="26"/>
      <c r="AA5" s="26"/>
      <c r="AB5" s="26"/>
      <c r="AC5" s="26"/>
      <c r="AD5" s="26"/>
    </row>
    <row r="6" spans="1:36" ht="15.75" x14ac:dyDescent="0.25">
      <c r="A6" s="26"/>
      <c r="B6" s="58">
        <v>1</v>
      </c>
      <c r="C6" s="26" t="s">
        <v>349</v>
      </c>
      <c r="D6" s="22" t="s">
        <v>401</v>
      </c>
      <c r="E6" s="2" t="s">
        <v>237</v>
      </c>
      <c r="F6" s="3" t="s">
        <v>84</v>
      </c>
      <c r="G6" s="21" t="s">
        <v>399</v>
      </c>
      <c r="H6" s="21" t="s">
        <v>31</v>
      </c>
      <c r="I6" s="49">
        <v>9477.1299999999992</v>
      </c>
      <c r="J6" s="23"/>
      <c r="K6" s="23"/>
      <c r="L6" s="47">
        <f>I6*2/30.4*2.5</f>
        <v>1558.7384868421052</v>
      </c>
      <c r="M6" s="47">
        <v>604.5</v>
      </c>
      <c r="N6" s="47">
        <f>L6-M6</f>
        <v>954.2384868421052</v>
      </c>
      <c r="O6" s="22"/>
      <c r="P6" s="21"/>
      <c r="Q6" s="27">
        <f t="shared" ref="Q6:Q7" si="0">I6+J6+K6+L6+O6+P6</f>
        <v>11035.868486842104</v>
      </c>
      <c r="R6" s="47">
        <f>1386.14+203.83</f>
        <v>1589.97</v>
      </c>
      <c r="S6" s="21"/>
      <c r="T6" s="21"/>
      <c r="U6" s="21"/>
      <c r="V6" s="27">
        <f t="shared" ref="V6:V7" si="1">+Q6-R6-S6-T6-U6</f>
        <v>9445.8984868421048</v>
      </c>
      <c r="W6" s="25"/>
      <c r="X6" s="53"/>
      <c r="Y6" s="62"/>
      <c r="Z6" s="26" t="s">
        <v>462</v>
      </c>
      <c r="AA6" s="26"/>
      <c r="AB6" s="26" t="s">
        <v>116</v>
      </c>
      <c r="AC6" s="26"/>
      <c r="AD6" s="26"/>
    </row>
    <row r="7" spans="1:36" ht="15.75" x14ac:dyDescent="0.25">
      <c r="A7" s="26"/>
      <c r="B7" s="58">
        <v>2</v>
      </c>
      <c r="C7" s="1" t="s">
        <v>340</v>
      </c>
      <c r="D7" s="2" t="s">
        <v>498</v>
      </c>
      <c r="E7" s="2" t="s">
        <v>237</v>
      </c>
      <c r="F7" s="3" t="s">
        <v>84</v>
      </c>
      <c r="G7" s="3" t="s">
        <v>341</v>
      </c>
      <c r="H7" s="63" t="s">
        <v>36</v>
      </c>
      <c r="I7" s="4">
        <v>3110</v>
      </c>
      <c r="J7" s="26"/>
      <c r="K7" s="27"/>
      <c r="L7" s="47">
        <f t="shared" ref="L7:L18" si="2">I7*2/30.4*2.5</f>
        <v>511.51315789473688</v>
      </c>
      <c r="M7" s="47">
        <v>604.5</v>
      </c>
      <c r="N7" s="47"/>
      <c r="O7" s="27"/>
      <c r="P7" s="27"/>
      <c r="Q7" s="27">
        <f t="shared" si="0"/>
        <v>3621.5131578947367</v>
      </c>
      <c r="R7" s="4">
        <v>91.87</v>
      </c>
      <c r="S7" s="26"/>
      <c r="T7" s="27"/>
      <c r="U7" s="26"/>
      <c r="V7" s="27">
        <f t="shared" si="1"/>
        <v>3529.6431578947368</v>
      </c>
      <c r="W7" s="26"/>
      <c r="X7" s="11"/>
      <c r="Y7" s="11"/>
      <c r="Z7" s="26" t="s">
        <v>348</v>
      </c>
      <c r="AA7" s="26"/>
      <c r="AB7" s="26" t="s">
        <v>116</v>
      </c>
      <c r="AC7" s="26"/>
      <c r="AD7" s="26"/>
      <c r="AG7" s="57"/>
      <c r="AH7" s="57"/>
      <c r="AI7" s="57"/>
      <c r="AJ7" s="57"/>
    </row>
    <row r="8" spans="1:36" ht="15.75" x14ac:dyDescent="0.25">
      <c r="A8" s="26"/>
      <c r="B8" s="58">
        <v>3</v>
      </c>
      <c r="C8" s="1" t="s">
        <v>544</v>
      </c>
      <c r="D8" s="2" t="s">
        <v>238</v>
      </c>
      <c r="E8" s="2" t="s">
        <v>237</v>
      </c>
      <c r="F8" s="3" t="s">
        <v>84</v>
      </c>
      <c r="G8" s="3" t="s">
        <v>395</v>
      </c>
      <c r="H8" s="63" t="s">
        <v>36</v>
      </c>
      <c r="I8" s="4">
        <v>3325</v>
      </c>
      <c r="J8" s="26"/>
      <c r="K8" s="27"/>
      <c r="L8" s="47">
        <f t="shared" si="2"/>
        <v>546.875</v>
      </c>
      <c r="M8" s="47">
        <v>604.5</v>
      </c>
      <c r="N8" s="47"/>
      <c r="O8" s="27"/>
      <c r="P8" s="27"/>
      <c r="Q8" s="27">
        <f t="shared" ref="Q8:Q18" si="3">I8+J8+K8+L8+O8+P8</f>
        <v>3871.875</v>
      </c>
      <c r="R8" s="4">
        <v>115.26</v>
      </c>
      <c r="S8" s="26"/>
      <c r="T8" s="27"/>
      <c r="U8" s="26"/>
      <c r="V8" s="27">
        <f t="shared" ref="V8:V18" si="4">+Q8-R8-S8-T8-U8</f>
        <v>3756.6149999999998</v>
      </c>
      <c r="W8" s="26"/>
      <c r="X8" s="64"/>
      <c r="Y8" s="11"/>
      <c r="Z8" s="26" t="s">
        <v>355</v>
      </c>
      <c r="AA8" s="26"/>
      <c r="AB8" s="26" t="s">
        <v>116</v>
      </c>
      <c r="AC8" s="26"/>
      <c r="AD8" s="26"/>
      <c r="AG8" s="57"/>
      <c r="AH8" s="57"/>
      <c r="AI8" s="57"/>
      <c r="AJ8" s="57"/>
    </row>
    <row r="9" spans="1:36" ht="15.75" x14ac:dyDescent="0.25">
      <c r="A9" s="26"/>
      <c r="B9" s="58">
        <v>4</v>
      </c>
      <c r="C9" s="1" t="s">
        <v>544</v>
      </c>
      <c r="D9" s="2" t="s">
        <v>238</v>
      </c>
      <c r="E9" s="2" t="s">
        <v>237</v>
      </c>
      <c r="F9" s="3" t="s">
        <v>84</v>
      </c>
      <c r="G9" s="3" t="s">
        <v>268</v>
      </c>
      <c r="H9" s="63" t="s">
        <v>36</v>
      </c>
      <c r="I9" s="4">
        <v>3110</v>
      </c>
      <c r="J9" s="26"/>
      <c r="K9" s="27"/>
      <c r="L9" s="47">
        <f t="shared" si="2"/>
        <v>511.51315789473688</v>
      </c>
      <c r="M9" s="47">
        <v>604.5</v>
      </c>
      <c r="N9" s="47"/>
      <c r="O9" s="27"/>
      <c r="P9" s="27"/>
      <c r="Q9" s="27">
        <f t="shared" si="3"/>
        <v>3621.5131578947367</v>
      </c>
      <c r="R9" s="4">
        <v>91.87</v>
      </c>
      <c r="S9" s="26"/>
      <c r="T9" s="27"/>
      <c r="U9" s="26"/>
      <c r="V9" s="27">
        <f t="shared" si="4"/>
        <v>3529.6431578947368</v>
      </c>
      <c r="W9" s="26"/>
      <c r="X9" s="2"/>
      <c r="Y9" s="2"/>
      <c r="Z9" s="26" t="s">
        <v>166</v>
      </c>
      <c r="AA9" s="26"/>
      <c r="AB9" s="26" t="s">
        <v>116</v>
      </c>
      <c r="AC9" s="26"/>
      <c r="AD9" s="26"/>
      <c r="AG9" s="57"/>
      <c r="AH9" s="57"/>
      <c r="AI9" s="57"/>
      <c r="AJ9" s="57"/>
    </row>
    <row r="10" spans="1:36" ht="15.75" x14ac:dyDescent="0.25">
      <c r="B10" s="58">
        <v>5</v>
      </c>
      <c r="C10" s="1" t="s">
        <v>38</v>
      </c>
      <c r="D10" s="2" t="s">
        <v>498</v>
      </c>
      <c r="E10" s="2" t="s">
        <v>251</v>
      </c>
      <c r="F10" s="3" t="s">
        <v>84</v>
      </c>
      <c r="G10" s="3" t="s">
        <v>269</v>
      </c>
      <c r="H10" s="63" t="s">
        <v>36</v>
      </c>
      <c r="I10" s="8">
        <v>3096</v>
      </c>
      <c r="J10" s="16"/>
      <c r="K10" s="27"/>
      <c r="L10" s="47">
        <f t="shared" si="2"/>
        <v>509.21052631578954</v>
      </c>
      <c r="M10" s="47">
        <v>604.5</v>
      </c>
      <c r="N10" s="47"/>
      <c r="Q10" s="65">
        <f t="shared" si="3"/>
        <v>3605.2105263157896</v>
      </c>
      <c r="R10" s="16">
        <v>90.34</v>
      </c>
      <c r="T10" s="55"/>
      <c r="V10" s="27">
        <f t="shared" si="4"/>
        <v>3514.8705263157894</v>
      </c>
      <c r="W10" s="31"/>
      <c r="X10" s="21"/>
      <c r="Y10" s="45"/>
      <c r="Z10" s="26" t="s">
        <v>32</v>
      </c>
      <c r="AB10" s="26" t="s">
        <v>33</v>
      </c>
      <c r="AE10" s="55"/>
    </row>
    <row r="11" spans="1:36" ht="15.75" x14ac:dyDescent="0.25">
      <c r="B11" s="58">
        <v>6</v>
      </c>
      <c r="C11" s="1" t="s">
        <v>486</v>
      </c>
      <c r="D11" s="2" t="s">
        <v>35</v>
      </c>
      <c r="E11" s="2" t="s">
        <v>251</v>
      </c>
      <c r="F11" s="3" t="s">
        <v>84</v>
      </c>
      <c r="G11" s="3" t="s">
        <v>487</v>
      </c>
      <c r="H11" s="63" t="s">
        <v>36</v>
      </c>
      <c r="I11" s="8">
        <v>2866.5</v>
      </c>
      <c r="J11" s="16"/>
      <c r="K11" s="27"/>
      <c r="L11" s="47">
        <f t="shared" si="2"/>
        <v>471.4638157894737</v>
      </c>
      <c r="M11" s="47">
        <v>604.5</v>
      </c>
      <c r="N11" s="47"/>
      <c r="Q11" s="65">
        <f t="shared" si="3"/>
        <v>3337.9638157894738</v>
      </c>
      <c r="R11" s="16">
        <v>45.12</v>
      </c>
      <c r="T11" s="55"/>
      <c r="V11" s="27">
        <f t="shared" si="4"/>
        <v>3292.8438157894739</v>
      </c>
      <c r="W11" s="31"/>
      <c r="X11" s="21"/>
      <c r="Y11" s="45"/>
      <c r="Z11" s="26" t="s">
        <v>488</v>
      </c>
      <c r="AB11" s="26" t="s">
        <v>116</v>
      </c>
      <c r="AE11" s="55"/>
    </row>
    <row r="12" spans="1:36" ht="15.75" x14ac:dyDescent="0.25">
      <c r="A12" s="26"/>
      <c r="B12" s="58">
        <v>7</v>
      </c>
      <c r="C12" s="1" t="s">
        <v>455</v>
      </c>
      <c r="D12" s="2" t="s">
        <v>69</v>
      </c>
      <c r="E12" s="2" t="s">
        <v>239</v>
      </c>
      <c r="F12" s="3" t="s">
        <v>84</v>
      </c>
      <c r="G12" s="3" t="s">
        <v>456</v>
      </c>
      <c r="H12" s="63" t="s">
        <v>31</v>
      </c>
      <c r="I12" s="5">
        <v>5159.5</v>
      </c>
      <c r="J12" s="26"/>
      <c r="K12" s="27"/>
      <c r="L12" s="47">
        <f t="shared" si="2"/>
        <v>848.60197368421052</v>
      </c>
      <c r="M12" s="47">
        <v>604.5</v>
      </c>
      <c r="N12" s="47">
        <f t="shared" ref="N12" si="5">L12-M12</f>
        <v>244.10197368421052</v>
      </c>
      <c r="O12" s="27"/>
      <c r="P12" s="27"/>
      <c r="Q12" s="27">
        <f t="shared" si="3"/>
        <v>6008.1019736842109</v>
      </c>
      <c r="R12" s="4">
        <f>490.17+43.74</f>
        <v>533.91</v>
      </c>
      <c r="S12" s="27"/>
      <c r="T12" s="27"/>
      <c r="U12" s="27"/>
      <c r="V12" s="27">
        <f t="shared" si="4"/>
        <v>5474.191973684211</v>
      </c>
      <c r="W12" s="26"/>
      <c r="X12" s="1"/>
      <c r="Y12" s="1"/>
      <c r="Z12" s="26" t="s">
        <v>32</v>
      </c>
      <c r="AA12" s="26"/>
      <c r="AB12" s="26" t="s">
        <v>116</v>
      </c>
      <c r="AC12" s="26"/>
      <c r="AD12" s="26"/>
    </row>
    <row r="13" spans="1:36" ht="15.75" x14ac:dyDescent="0.25">
      <c r="A13" s="26"/>
      <c r="B13" s="58">
        <v>8</v>
      </c>
      <c r="C13" s="1" t="s">
        <v>240</v>
      </c>
      <c r="D13" s="2" t="s">
        <v>241</v>
      </c>
      <c r="E13" s="2" t="s">
        <v>239</v>
      </c>
      <c r="F13" s="3" t="s">
        <v>84</v>
      </c>
      <c r="G13" s="3" t="s">
        <v>396</v>
      </c>
      <c r="H13" s="63" t="s">
        <v>80</v>
      </c>
      <c r="I13" s="5">
        <v>3325</v>
      </c>
      <c r="J13" s="26"/>
      <c r="K13" s="27"/>
      <c r="L13" s="47">
        <f t="shared" si="2"/>
        <v>546.875</v>
      </c>
      <c r="M13" s="47">
        <v>604.5</v>
      </c>
      <c r="N13" s="47"/>
      <c r="O13" s="27"/>
      <c r="P13" s="27"/>
      <c r="Q13" s="27">
        <f t="shared" si="3"/>
        <v>3871.875</v>
      </c>
      <c r="R13" s="4">
        <v>115.26</v>
      </c>
      <c r="S13" s="27"/>
      <c r="T13" s="27"/>
      <c r="U13" s="27"/>
      <c r="V13" s="27">
        <f t="shared" si="4"/>
        <v>3756.6149999999998</v>
      </c>
      <c r="W13" s="58"/>
      <c r="X13" s="26"/>
      <c r="Y13" s="26"/>
      <c r="Z13" s="26" t="s">
        <v>356</v>
      </c>
      <c r="AA13" s="26"/>
      <c r="AB13" s="26" t="s">
        <v>116</v>
      </c>
      <c r="AC13" s="26"/>
      <c r="AD13" s="26"/>
      <c r="AG13" s="57"/>
      <c r="AH13" s="57"/>
      <c r="AI13" s="57"/>
      <c r="AJ13" s="57"/>
    </row>
    <row r="14" spans="1:36" ht="15.75" x14ac:dyDescent="0.25">
      <c r="A14" s="26"/>
      <c r="B14" s="58">
        <v>9</v>
      </c>
      <c r="C14" s="1" t="s">
        <v>242</v>
      </c>
      <c r="D14" s="2" t="s">
        <v>243</v>
      </c>
      <c r="E14" s="2" t="s">
        <v>239</v>
      </c>
      <c r="F14" s="3" t="s">
        <v>84</v>
      </c>
      <c r="G14" s="3" t="s">
        <v>397</v>
      </c>
      <c r="H14" s="63" t="s">
        <v>36</v>
      </c>
      <c r="I14" s="5">
        <v>2752</v>
      </c>
      <c r="J14" s="26"/>
      <c r="K14" s="27"/>
      <c r="L14" s="47">
        <f t="shared" si="2"/>
        <v>452.63157894736844</v>
      </c>
      <c r="M14" s="47">
        <v>604.5</v>
      </c>
      <c r="N14" s="47"/>
      <c r="O14" s="27"/>
      <c r="P14" s="27"/>
      <c r="Q14" s="27">
        <f t="shared" si="3"/>
        <v>3204.6315789473683</v>
      </c>
      <c r="R14" s="4">
        <v>32.67</v>
      </c>
      <c r="S14" s="27">
        <f>1087.73+181.05</f>
        <v>1268.78</v>
      </c>
      <c r="T14" s="27"/>
      <c r="U14" s="27"/>
      <c r="V14" s="27">
        <f t="shared" si="4"/>
        <v>1903.1815789473683</v>
      </c>
      <c r="W14" s="26"/>
      <c r="X14" s="3"/>
      <c r="Y14" s="3"/>
      <c r="Z14" s="26" t="s">
        <v>357</v>
      </c>
      <c r="AA14" s="26"/>
      <c r="AB14" s="26" t="s">
        <v>116</v>
      </c>
      <c r="AC14" s="26"/>
      <c r="AD14" s="26"/>
      <c r="AG14" s="57"/>
      <c r="AH14" s="57"/>
      <c r="AI14" s="57"/>
      <c r="AJ14" s="57"/>
    </row>
    <row r="15" spans="1:36" ht="15.75" x14ac:dyDescent="0.25">
      <c r="A15" s="26"/>
      <c r="B15" s="58">
        <v>10</v>
      </c>
      <c r="C15" s="1" t="s">
        <v>244</v>
      </c>
      <c r="D15" s="2" t="s">
        <v>243</v>
      </c>
      <c r="E15" s="2" t="s">
        <v>239</v>
      </c>
      <c r="F15" s="3" t="s">
        <v>84</v>
      </c>
      <c r="G15" s="3" t="s">
        <v>270</v>
      </c>
      <c r="H15" s="63" t="s">
        <v>36</v>
      </c>
      <c r="I15" s="5">
        <v>2752</v>
      </c>
      <c r="J15" s="26"/>
      <c r="K15" s="27"/>
      <c r="L15" s="47">
        <f t="shared" si="2"/>
        <v>452.63157894736844</v>
      </c>
      <c r="M15" s="47">
        <v>604.5</v>
      </c>
      <c r="N15" s="47"/>
      <c r="O15" s="27"/>
      <c r="P15" s="27"/>
      <c r="Q15" s="27">
        <f t="shared" si="3"/>
        <v>3204.6315789473683</v>
      </c>
      <c r="R15" s="4">
        <v>32.67</v>
      </c>
      <c r="S15" s="27"/>
      <c r="T15" s="27"/>
      <c r="U15" s="27"/>
      <c r="V15" s="27">
        <f t="shared" si="4"/>
        <v>3171.9615789473683</v>
      </c>
      <c r="W15" s="26"/>
      <c r="X15" s="3"/>
      <c r="Y15" s="3"/>
      <c r="Z15" s="26" t="s">
        <v>99</v>
      </c>
      <c r="AA15" s="26"/>
      <c r="AB15" s="26" t="s">
        <v>116</v>
      </c>
      <c r="AC15" s="26"/>
      <c r="AD15" s="26"/>
      <c r="AG15" s="57"/>
      <c r="AH15" s="57"/>
      <c r="AI15" s="57"/>
      <c r="AJ15" s="57"/>
    </row>
    <row r="16" spans="1:36" ht="15.75" x14ac:dyDescent="0.25">
      <c r="A16" s="26"/>
      <c r="B16" s="58">
        <v>11</v>
      </c>
      <c r="C16" s="1" t="s">
        <v>245</v>
      </c>
      <c r="D16" s="2" t="s">
        <v>243</v>
      </c>
      <c r="E16" s="2" t="s">
        <v>239</v>
      </c>
      <c r="F16" s="3" t="s">
        <v>84</v>
      </c>
      <c r="G16" s="3" t="s">
        <v>271</v>
      </c>
      <c r="H16" s="63" t="s">
        <v>36</v>
      </c>
      <c r="I16" s="5">
        <v>2752</v>
      </c>
      <c r="J16" s="26"/>
      <c r="K16" s="27"/>
      <c r="L16" s="47">
        <f t="shared" si="2"/>
        <v>452.63157894736844</v>
      </c>
      <c r="M16" s="47">
        <v>604.5</v>
      </c>
      <c r="N16" s="47"/>
      <c r="O16" s="27"/>
      <c r="P16" s="27"/>
      <c r="Q16" s="27">
        <f t="shared" si="3"/>
        <v>3204.6315789473683</v>
      </c>
      <c r="R16" s="4">
        <v>32.67</v>
      </c>
      <c r="S16" s="27"/>
      <c r="T16" s="27"/>
      <c r="U16" s="27"/>
      <c r="V16" s="27">
        <f>+Q16-R16-S16-T16-U16</f>
        <v>3171.9615789473683</v>
      </c>
      <c r="W16" s="26"/>
      <c r="X16" s="3"/>
      <c r="Y16" s="3"/>
      <c r="Z16" s="26" t="s">
        <v>358</v>
      </c>
      <c r="AA16" s="26"/>
      <c r="AB16" s="26" t="s">
        <v>116</v>
      </c>
      <c r="AC16" s="26"/>
      <c r="AD16" s="26"/>
      <c r="AG16" s="57"/>
      <c r="AH16" s="57"/>
      <c r="AI16" s="57"/>
      <c r="AJ16" s="57"/>
    </row>
    <row r="17" spans="1:39" ht="15.75" x14ac:dyDescent="0.25">
      <c r="A17" s="26"/>
      <c r="B17" s="58">
        <v>12</v>
      </c>
      <c r="C17" s="2" t="s">
        <v>246</v>
      </c>
      <c r="D17" s="2" t="s">
        <v>243</v>
      </c>
      <c r="E17" s="2" t="s">
        <v>239</v>
      </c>
      <c r="F17" s="3" t="s">
        <v>84</v>
      </c>
      <c r="G17" s="3" t="s">
        <v>398</v>
      </c>
      <c r="H17" s="63" t="s">
        <v>36</v>
      </c>
      <c r="I17" s="5">
        <v>2752</v>
      </c>
      <c r="J17" s="26"/>
      <c r="K17" s="27"/>
      <c r="L17" s="47">
        <f t="shared" si="2"/>
        <v>452.63157894736844</v>
      </c>
      <c r="M17" s="47">
        <v>604.5</v>
      </c>
      <c r="N17" s="47"/>
      <c r="O17" s="27"/>
      <c r="P17" s="27"/>
      <c r="Q17" s="27">
        <f t="shared" si="3"/>
        <v>3204.6315789473683</v>
      </c>
      <c r="R17" s="4">
        <v>32.67</v>
      </c>
      <c r="S17" s="27"/>
      <c r="T17" s="27"/>
      <c r="U17" s="27"/>
      <c r="V17" s="27">
        <f t="shared" si="4"/>
        <v>3171.9615789473683</v>
      </c>
      <c r="W17" s="26"/>
      <c r="X17" s="3"/>
      <c r="Y17" s="3"/>
      <c r="Z17" s="26" t="s">
        <v>356</v>
      </c>
      <c r="AA17" s="26"/>
      <c r="AB17" s="26" t="s">
        <v>116</v>
      </c>
      <c r="AC17" s="26"/>
      <c r="AD17" s="26"/>
      <c r="AG17" s="57"/>
      <c r="AH17" s="57"/>
      <c r="AI17" s="57"/>
      <c r="AJ17" s="57"/>
    </row>
    <row r="18" spans="1:39" ht="15.75" x14ac:dyDescent="0.25">
      <c r="A18" s="26"/>
      <c r="B18" s="58">
        <v>13</v>
      </c>
      <c r="C18" s="26" t="s">
        <v>224</v>
      </c>
      <c r="D18" s="2" t="s">
        <v>243</v>
      </c>
      <c r="E18" s="2" t="s">
        <v>239</v>
      </c>
      <c r="F18" s="3" t="s">
        <v>84</v>
      </c>
      <c r="G18" s="3" t="s">
        <v>406</v>
      </c>
      <c r="H18" s="63" t="s">
        <v>36</v>
      </c>
      <c r="I18" s="5">
        <v>2752</v>
      </c>
      <c r="J18" s="26"/>
      <c r="K18" s="27"/>
      <c r="L18" s="47">
        <f t="shared" si="2"/>
        <v>452.63157894736844</v>
      </c>
      <c r="M18" s="47">
        <v>604.5</v>
      </c>
      <c r="N18" s="47"/>
      <c r="O18" s="27"/>
      <c r="P18" s="27"/>
      <c r="Q18" s="27">
        <f t="shared" si="3"/>
        <v>3204.6315789473683</v>
      </c>
      <c r="R18" s="4">
        <v>32.67</v>
      </c>
      <c r="S18" s="27"/>
      <c r="T18" s="27"/>
      <c r="U18" s="27"/>
      <c r="V18" s="27">
        <f t="shared" si="4"/>
        <v>3171.9615789473683</v>
      </c>
      <c r="X18" s="50"/>
      <c r="Y18" s="26"/>
      <c r="Z18" s="26" t="s">
        <v>400</v>
      </c>
      <c r="AA18" s="26"/>
      <c r="AB18" s="26" t="s">
        <v>116</v>
      </c>
      <c r="AC18" s="26"/>
      <c r="AD18" s="26"/>
      <c r="AG18" s="57"/>
      <c r="AH18" s="57"/>
      <c r="AI18" s="57"/>
      <c r="AJ18" s="57"/>
    </row>
    <row r="19" spans="1:39" ht="15.75" x14ac:dyDescent="0.25">
      <c r="A19" s="26"/>
      <c r="B19" s="26"/>
      <c r="C19" s="43" t="s">
        <v>247</v>
      </c>
      <c r="D19" s="26"/>
      <c r="E19" s="26"/>
      <c r="F19" s="26"/>
      <c r="G19" s="26"/>
      <c r="H19" s="26"/>
      <c r="I19" s="42">
        <f>SUM(I6:I18)</f>
        <v>47229.13</v>
      </c>
      <c r="J19" s="42">
        <f t="shared" ref="J19:P19" si="6">SUM(J6:J18)</f>
        <v>0</v>
      </c>
      <c r="K19" s="42">
        <f t="shared" si="6"/>
        <v>0</v>
      </c>
      <c r="L19" s="42">
        <f>SUM(L6:L18)</f>
        <v>7767.949013157895</v>
      </c>
      <c r="M19" s="42"/>
      <c r="N19" s="42"/>
      <c r="O19" s="42">
        <f t="shared" si="6"/>
        <v>0</v>
      </c>
      <c r="P19" s="42">
        <f t="shared" si="6"/>
        <v>0</v>
      </c>
      <c r="Q19" s="42">
        <f>SUM(Q6:Q18)</f>
        <v>54997.079013157883</v>
      </c>
      <c r="R19" s="42">
        <f>SUM(R6:R18)</f>
        <v>2836.9500000000007</v>
      </c>
      <c r="S19" s="42">
        <f>SUM(S6:S18)</f>
        <v>1268.78</v>
      </c>
      <c r="T19" s="42">
        <f t="shared" ref="T19:U19" si="7">SUM(T7:T17)</f>
        <v>0</v>
      </c>
      <c r="U19" s="42">
        <f t="shared" si="7"/>
        <v>0</v>
      </c>
      <c r="V19" s="42">
        <f>SUM(V6:V18)</f>
        <v>50891.349013157895</v>
      </c>
      <c r="W19" s="26"/>
      <c r="X19" s="26"/>
      <c r="Y19" s="26"/>
      <c r="Z19" s="26"/>
      <c r="AA19" s="26"/>
      <c r="AB19" s="26"/>
      <c r="AC19" s="26"/>
      <c r="AD19" s="26"/>
    </row>
    <row r="20" spans="1:39" ht="15.75" x14ac:dyDescent="0.25">
      <c r="A20" s="26"/>
      <c r="B20" s="26"/>
      <c r="C20" s="43"/>
      <c r="D20" s="26"/>
      <c r="E20" s="26"/>
      <c r="F20" s="26"/>
      <c r="G20" s="26"/>
      <c r="H20" s="26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26"/>
      <c r="X20" s="26"/>
      <c r="Y20" s="26"/>
      <c r="Z20" s="26"/>
      <c r="AA20" s="26"/>
      <c r="AB20" s="26"/>
      <c r="AC20" s="26"/>
      <c r="AD20" s="26"/>
    </row>
    <row r="21" spans="1:39" ht="15.75" x14ac:dyDescent="0.25">
      <c r="A21" s="26"/>
      <c r="B21" s="26"/>
      <c r="C21" s="43"/>
      <c r="D21" s="26"/>
      <c r="E21" s="26"/>
      <c r="F21" s="26"/>
      <c r="G21" s="26"/>
      <c r="H21" s="26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26"/>
      <c r="X21" s="26"/>
      <c r="Y21" s="26"/>
      <c r="Z21" s="26"/>
      <c r="AA21" s="26"/>
      <c r="AB21" s="26"/>
      <c r="AC21" s="26"/>
      <c r="AD21" s="26"/>
    </row>
    <row r="22" spans="1:39" ht="15.75" x14ac:dyDescent="0.25">
      <c r="A22" s="26"/>
      <c r="B22" s="26"/>
      <c r="C22" s="43"/>
      <c r="D22" s="26"/>
      <c r="E22" s="26"/>
      <c r="F22" s="26"/>
      <c r="G22" s="26"/>
      <c r="H22" s="26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26"/>
      <c r="X22" s="26"/>
      <c r="Y22" s="26"/>
      <c r="Z22" s="26"/>
      <c r="AA22" s="26"/>
      <c r="AB22" s="26"/>
      <c r="AC22" s="26"/>
      <c r="AD22" s="26"/>
    </row>
    <row r="23" spans="1:39" ht="15.75" x14ac:dyDescent="0.25">
      <c r="A23" s="26"/>
      <c r="B23" s="26"/>
      <c r="C23" s="43"/>
      <c r="D23" s="26"/>
      <c r="E23" s="26"/>
      <c r="F23" s="26"/>
      <c r="G23" s="26"/>
      <c r="H23" s="26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26"/>
      <c r="X23" s="26"/>
      <c r="Y23" s="26"/>
      <c r="Z23" s="26"/>
      <c r="AA23" s="26"/>
      <c r="AB23" s="26"/>
      <c r="AC23" s="26"/>
      <c r="AD23" s="26"/>
    </row>
    <row r="24" spans="1:39" ht="15.75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9" ht="15.75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9" ht="15.75" x14ac:dyDescent="0.25">
      <c r="A26" s="26"/>
      <c r="B26" s="26"/>
      <c r="C26" s="26"/>
      <c r="D26" s="81" t="s">
        <v>192</v>
      </c>
      <c r="E26" s="81"/>
      <c r="F26" s="26"/>
      <c r="G26" s="26"/>
      <c r="H26" s="81" t="s">
        <v>193</v>
      </c>
      <c r="I26" s="81"/>
      <c r="J26" s="81"/>
      <c r="K26" s="81"/>
      <c r="L26" s="26"/>
      <c r="M26" s="26"/>
      <c r="N26" s="26"/>
      <c r="O26" s="26"/>
      <c r="P26" s="26"/>
      <c r="Q26" s="81" t="s">
        <v>194</v>
      </c>
      <c r="R26" s="81"/>
      <c r="S26" s="81"/>
      <c r="T26" s="81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9" ht="15.75" x14ac:dyDescent="0.25">
      <c r="A27" s="26"/>
      <c r="B27" s="26"/>
      <c r="C27" s="26"/>
      <c r="D27" s="81" t="s">
        <v>28</v>
      </c>
      <c r="E27" s="81"/>
      <c r="F27" s="26"/>
      <c r="G27" s="26"/>
      <c r="H27" s="81" t="s">
        <v>93</v>
      </c>
      <c r="I27" s="81"/>
      <c r="J27" s="81"/>
      <c r="K27" s="81"/>
      <c r="L27" s="26"/>
      <c r="M27" s="26"/>
      <c r="N27" s="26"/>
      <c r="O27" s="26"/>
      <c r="P27" s="26"/>
      <c r="Q27" s="81" t="s">
        <v>45</v>
      </c>
      <c r="R27" s="81"/>
      <c r="S27" s="81"/>
      <c r="T27" s="81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M27" s="55"/>
    </row>
    <row r="28" spans="1:39" ht="15.75" x14ac:dyDescent="0.25">
      <c r="A28" s="26"/>
      <c r="B28" s="26"/>
      <c r="C28" s="26"/>
      <c r="D28" s="45"/>
      <c r="E28" s="45"/>
      <c r="F28" s="26"/>
      <c r="G28" s="26"/>
      <c r="H28" s="45"/>
      <c r="I28" s="45"/>
      <c r="J28" s="45"/>
      <c r="K28" s="45"/>
      <c r="L28" s="26"/>
      <c r="M28" s="26"/>
      <c r="N28" s="26"/>
      <c r="O28" s="26"/>
      <c r="P28" s="26"/>
      <c r="Q28" s="45"/>
      <c r="R28" s="45"/>
      <c r="S28" s="45"/>
      <c r="T28" s="45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9" ht="15.75" x14ac:dyDescent="0.25">
      <c r="A29" s="26"/>
      <c r="B29" s="26"/>
      <c r="C29" s="26"/>
      <c r="D29" s="45"/>
      <c r="E29" s="45"/>
      <c r="F29" s="26"/>
      <c r="G29" s="26"/>
      <c r="H29" s="45"/>
      <c r="I29" s="45"/>
      <c r="J29" s="45"/>
      <c r="K29" s="45"/>
      <c r="L29" s="26"/>
      <c r="M29" s="26"/>
      <c r="N29" s="26"/>
      <c r="O29" s="26"/>
      <c r="P29" s="26"/>
      <c r="Q29" s="45"/>
      <c r="R29" s="45"/>
      <c r="S29" s="45"/>
      <c r="T29" s="45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9" ht="15.75" x14ac:dyDescent="0.25">
      <c r="A30" s="26"/>
      <c r="B30" s="26"/>
      <c r="C30" s="26"/>
      <c r="D30" s="45"/>
      <c r="E30" s="45"/>
      <c r="F30" s="26"/>
      <c r="G30" s="26"/>
      <c r="H30" s="45"/>
      <c r="I30" s="45"/>
      <c r="J30" s="45"/>
      <c r="K30" s="45"/>
      <c r="L30" s="26"/>
      <c r="M30" s="26"/>
      <c r="N30" s="26"/>
      <c r="O30" s="26"/>
      <c r="P30" s="26"/>
      <c r="Q30" s="45"/>
      <c r="R30" s="45"/>
      <c r="S30" s="45"/>
      <c r="T30" s="45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9" ht="15.75" x14ac:dyDescent="0.25">
      <c r="A31" s="26"/>
      <c r="B31" s="80" t="s">
        <v>0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26"/>
      <c r="Y31" s="26"/>
      <c r="Z31" s="26"/>
      <c r="AA31" s="26"/>
      <c r="AB31" s="26"/>
      <c r="AC31" s="26"/>
      <c r="AD31" s="26"/>
    </row>
    <row r="32" spans="1:39" ht="15.75" x14ac:dyDescent="0.25">
      <c r="A32" s="26"/>
      <c r="B32" s="80" t="s">
        <v>517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26"/>
      <c r="Y32" s="26"/>
      <c r="Z32" s="26"/>
      <c r="AA32" s="26"/>
      <c r="AB32" s="26"/>
      <c r="AC32" s="26"/>
      <c r="AD32" s="26"/>
    </row>
    <row r="33" spans="1:31" ht="15.75" x14ac:dyDescent="0.25">
      <c r="A33" s="26"/>
      <c r="B33" s="80" t="s">
        <v>248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26"/>
      <c r="Y33" s="26"/>
      <c r="Z33" s="26"/>
      <c r="AA33" s="26"/>
      <c r="AB33" s="26"/>
      <c r="AC33" s="26"/>
      <c r="AD33" s="26"/>
    </row>
    <row r="34" spans="1:31" ht="15.75" x14ac:dyDescent="0.25">
      <c r="A34" s="26"/>
      <c r="B34" s="26"/>
      <c r="C34" s="26"/>
      <c r="D34" s="45"/>
      <c r="E34" s="45"/>
      <c r="F34" s="26"/>
      <c r="G34" s="26"/>
      <c r="H34" s="45"/>
      <c r="I34" s="45"/>
      <c r="J34" s="45"/>
      <c r="K34" s="45"/>
      <c r="L34" s="26"/>
      <c r="M34" s="26"/>
      <c r="N34" s="26"/>
      <c r="O34" s="26"/>
      <c r="P34" s="26"/>
      <c r="Q34" s="45"/>
      <c r="R34" s="45"/>
      <c r="S34" s="45"/>
      <c r="T34" s="45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1" ht="15.75" x14ac:dyDescent="0.25">
      <c r="A35" s="26"/>
      <c r="B35" s="59" t="s">
        <v>196</v>
      </c>
      <c r="C35" s="59" t="s">
        <v>2</v>
      </c>
      <c r="D35" s="22" t="s">
        <v>3</v>
      </c>
      <c r="E35" s="22" t="s">
        <v>4</v>
      </c>
      <c r="F35" s="21" t="s">
        <v>5</v>
      </c>
      <c r="G35" s="21" t="s">
        <v>6</v>
      </c>
      <c r="H35" s="21" t="s">
        <v>7</v>
      </c>
      <c r="I35" s="23" t="s">
        <v>8</v>
      </c>
      <c r="J35" s="23" t="s">
        <v>9</v>
      </c>
      <c r="K35" s="23" t="s">
        <v>10</v>
      </c>
      <c r="L35" s="22" t="s">
        <v>11</v>
      </c>
      <c r="M35" s="22"/>
      <c r="N35" s="22"/>
      <c r="O35" s="22" t="s">
        <v>12</v>
      </c>
      <c r="P35" s="21" t="s">
        <v>13</v>
      </c>
      <c r="Q35" s="21" t="s">
        <v>14</v>
      </c>
      <c r="R35" s="21" t="s">
        <v>15</v>
      </c>
      <c r="S35" s="21" t="s">
        <v>16</v>
      </c>
      <c r="T35" s="21" t="s">
        <v>17</v>
      </c>
      <c r="U35" s="21" t="s">
        <v>18</v>
      </c>
      <c r="V35" s="24" t="s">
        <v>19</v>
      </c>
      <c r="W35" s="25" t="s">
        <v>20</v>
      </c>
      <c r="X35" s="26" t="s">
        <v>21</v>
      </c>
      <c r="Y35" s="26" t="s">
        <v>22</v>
      </c>
      <c r="Z35" s="26" t="s">
        <v>236</v>
      </c>
      <c r="AA35" s="26"/>
      <c r="AB35" s="26" t="s">
        <v>249</v>
      </c>
      <c r="AC35" s="26" t="s">
        <v>250</v>
      </c>
      <c r="AD35" s="26"/>
    </row>
    <row r="36" spans="1:31" ht="15.75" x14ac:dyDescent="0.25">
      <c r="A36" s="26"/>
      <c r="B36" s="59"/>
      <c r="C36" s="59"/>
      <c r="D36" s="22"/>
      <c r="E36" s="22"/>
      <c r="F36" s="21"/>
      <c r="G36" s="21"/>
      <c r="H36" s="21"/>
      <c r="I36" s="23"/>
      <c r="J36" s="23"/>
      <c r="K36" s="23"/>
      <c r="L36" s="22"/>
      <c r="M36" s="22"/>
      <c r="N36" s="22"/>
      <c r="O36" s="22"/>
      <c r="P36" s="21"/>
      <c r="Q36" s="21"/>
      <c r="R36" s="21"/>
      <c r="S36" s="21"/>
      <c r="T36" s="21"/>
      <c r="U36" s="21"/>
      <c r="V36" s="24"/>
      <c r="W36" s="25"/>
      <c r="X36" s="26"/>
      <c r="Y36" s="26"/>
      <c r="Z36" s="26"/>
      <c r="AA36" s="26"/>
      <c r="AB36" s="26"/>
      <c r="AC36" s="26"/>
      <c r="AD36" s="26"/>
    </row>
    <row r="37" spans="1:31" ht="15.75" x14ac:dyDescent="0.25">
      <c r="A37" s="26"/>
      <c r="B37" s="26">
        <v>1</v>
      </c>
      <c r="C37" s="1" t="s">
        <v>253</v>
      </c>
      <c r="D37" s="2" t="s">
        <v>497</v>
      </c>
      <c r="E37" s="26" t="s">
        <v>251</v>
      </c>
      <c r="F37" s="46" t="s">
        <v>252</v>
      </c>
      <c r="H37" s="63" t="s">
        <v>36</v>
      </c>
      <c r="I37" s="18">
        <v>3110</v>
      </c>
      <c r="J37" s="34"/>
      <c r="K37" s="34"/>
      <c r="L37" s="55"/>
      <c r="M37" s="55"/>
      <c r="N37" s="55"/>
      <c r="O37" s="27"/>
      <c r="P37" s="27"/>
      <c r="Q37" s="55">
        <f t="shared" ref="Q37:Q75" si="8">SUM(I37:P37)</f>
        <v>3110</v>
      </c>
      <c r="R37" s="28">
        <v>91.87</v>
      </c>
      <c r="S37" s="27"/>
      <c r="T37" s="27"/>
      <c r="U37" s="27"/>
      <c r="V37" s="27">
        <f t="shared" ref="V37:V75" si="9">+Q37-R37-S37-T37-U37</f>
        <v>3018.13</v>
      </c>
      <c r="W37" s="26"/>
      <c r="X37" s="52"/>
      <c r="Y37" s="54"/>
      <c r="Z37" s="26" t="s">
        <v>338</v>
      </c>
      <c r="AA37" s="26"/>
      <c r="AB37" s="26" t="s">
        <v>33</v>
      </c>
      <c r="AC37" s="26"/>
      <c r="AD37" s="26"/>
    </row>
    <row r="38" spans="1:31" ht="15.75" x14ac:dyDescent="0.25">
      <c r="A38" s="26"/>
      <c r="B38" s="26">
        <v>2</v>
      </c>
      <c r="C38" s="1" t="s">
        <v>254</v>
      </c>
      <c r="D38" s="2" t="s">
        <v>497</v>
      </c>
      <c r="E38" s="26" t="s">
        <v>251</v>
      </c>
      <c r="F38" s="46" t="s">
        <v>252</v>
      </c>
      <c r="H38" s="63" t="s">
        <v>36</v>
      </c>
      <c r="I38" s="18">
        <v>3110</v>
      </c>
      <c r="J38" s="34"/>
      <c r="K38" s="34"/>
      <c r="L38" s="55"/>
      <c r="M38" s="55"/>
      <c r="N38" s="55"/>
      <c r="O38" s="27"/>
      <c r="P38" s="27"/>
      <c r="Q38" s="55">
        <f t="shared" si="8"/>
        <v>3110</v>
      </c>
      <c r="R38" s="28">
        <v>91.87</v>
      </c>
      <c r="S38" s="27"/>
      <c r="T38" s="27"/>
      <c r="U38" s="27"/>
      <c r="V38" s="27">
        <f t="shared" si="9"/>
        <v>3018.13</v>
      </c>
      <c r="W38" s="26"/>
      <c r="X38" s="52"/>
      <c r="Y38" s="52"/>
      <c r="Z38" s="26" t="s">
        <v>359</v>
      </c>
      <c r="AA38" s="26"/>
      <c r="AB38" s="26" t="s">
        <v>33</v>
      </c>
      <c r="AC38" s="26"/>
      <c r="AD38" s="26"/>
    </row>
    <row r="39" spans="1:31" ht="15.75" x14ac:dyDescent="0.25">
      <c r="B39" s="26">
        <v>3</v>
      </c>
      <c r="C39" s="1" t="s">
        <v>544</v>
      </c>
      <c r="D39" s="2" t="s">
        <v>336</v>
      </c>
      <c r="E39" s="2" t="s">
        <v>251</v>
      </c>
      <c r="F39" s="46" t="s">
        <v>252</v>
      </c>
      <c r="G39" s="3"/>
      <c r="H39" s="63" t="s">
        <v>36</v>
      </c>
      <c r="I39" s="16">
        <v>3110</v>
      </c>
      <c r="J39" s="16"/>
      <c r="K39" s="27"/>
      <c r="L39" s="55"/>
      <c r="M39" s="55"/>
      <c r="N39" s="55"/>
      <c r="O39" s="55"/>
      <c r="P39" s="55"/>
      <c r="Q39" s="55">
        <f t="shared" si="8"/>
        <v>3110</v>
      </c>
      <c r="R39" s="28">
        <v>91.87</v>
      </c>
      <c r="S39" s="55"/>
      <c r="T39" s="55"/>
      <c r="U39" s="55"/>
      <c r="V39" s="27">
        <f t="shared" si="9"/>
        <v>3018.13</v>
      </c>
      <c r="W39" s="31"/>
      <c r="X39" s="53"/>
      <c r="Y39" s="54"/>
      <c r="Z39" s="26" t="s">
        <v>343</v>
      </c>
      <c r="AB39" s="26" t="s">
        <v>116</v>
      </c>
      <c r="AE39" s="55"/>
    </row>
    <row r="40" spans="1:31" ht="15.75" x14ac:dyDescent="0.25">
      <c r="B40" s="26">
        <v>4</v>
      </c>
      <c r="C40" s="1" t="s">
        <v>449</v>
      </c>
      <c r="D40" s="2" t="s">
        <v>479</v>
      </c>
      <c r="E40" s="2" t="s">
        <v>251</v>
      </c>
      <c r="F40" s="46" t="s">
        <v>252</v>
      </c>
      <c r="G40" s="3"/>
      <c r="H40" s="63" t="s">
        <v>36</v>
      </c>
      <c r="I40" s="48">
        <v>3940</v>
      </c>
      <c r="J40" s="16"/>
      <c r="K40" s="27"/>
      <c r="L40" s="55"/>
      <c r="M40" s="55"/>
      <c r="N40" s="55"/>
      <c r="O40" s="55"/>
      <c r="P40" s="55"/>
      <c r="Q40" s="55">
        <f t="shared" ref="Q40:Q66" si="10">SUM(I40:P40)</f>
        <v>3940</v>
      </c>
      <c r="R40" s="28">
        <v>307.27</v>
      </c>
      <c r="S40" s="55"/>
      <c r="T40" s="55"/>
      <c r="U40" s="55"/>
      <c r="V40" s="27">
        <f t="shared" si="9"/>
        <v>3632.73</v>
      </c>
      <c r="W40" s="31"/>
      <c r="X40" s="53"/>
      <c r="Y40" s="54"/>
      <c r="Z40" s="26" t="s">
        <v>447</v>
      </c>
      <c r="AB40" s="26" t="s">
        <v>116</v>
      </c>
      <c r="AE40" s="55"/>
    </row>
    <row r="41" spans="1:31" ht="15.75" x14ac:dyDescent="0.25">
      <c r="B41" s="26">
        <v>5</v>
      </c>
      <c r="C41" s="1" t="s">
        <v>544</v>
      </c>
      <c r="D41" s="2" t="s">
        <v>336</v>
      </c>
      <c r="E41" s="2" t="s">
        <v>251</v>
      </c>
      <c r="F41" s="46" t="s">
        <v>252</v>
      </c>
      <c r="G41" s="3"/>
      <c r="H41" s="63" t="s">
        <v>36</v>
      </c>
      <c r="I41" s="48">
        <v>3110</v>
      </c>
      <c r="J41" s="16"/>
      <c r="K41" s="27"/>
      <c r="L41" s="55"/>
      <c r="M41" s="55"/>
      <c r="N41" s="55"/>
      <c r="O41" s="55"/>
      <c r="P41" s="55"/>
      <c r="Q41" s="55">
        <f t="shared" si="10"/>
        <v>3110</v>
      </c>
      <c r="R41" s="28">
        <v>91.87</v>
      </c>
      <c r="S41" s="55"/>
      <c r="T41" s="55"/>
      <c r="U41" s="55"/>
      <c r="V41" s="27">
        <f t="shared" si="9"/>
        <v>3018.13</v>
      </c>
      <c r="W41" s="31"/>
      <c r="X41" s="53"/>
      <c r="Y41" s="54"/>
      <c r="Z41" s="26" t="s">
        <v>447</v>
      </c>
      <c r="AB41" s="26" t="s">
        <v>116</v>
      </c>
      <c r="AE41" s="55"/>
    </row>
    <row r="42" spans="1:31" ht="15.75" x14ac:dyDescent="0.25">
      <c r="B42" s="26">
        <v>6</v>
      </c>
      <c r="C42" s="1" t="s">
        <v>544</v>
      </c>
      <c r="D42" s="2" t="s">
        <v>336</v>
      </c>
      <c r="E42" s="2" t="s">
        <v>251</v>
      </c>
      <c r="F42" s="46" t="s">
        <v>252</v>
      </c>
      <c r="G42" s="3"/>
      <c r="H42" s="63" t="s">
        <v>36</v>
      </c>
      <c r="I42" s="48">
        <v>3110</v>
      </c>
      <c r="J42" s="16"/>
      <c r="K42" s="27"/>
      <c r="L42" s="55"/>
      <c r="M42" s="55"/>
      <c r="N42" s="55"/>
      <c r="O42" s="55"/>
      <c r="P42" s="55"/>
      <c r="Q42" s="55">
        <f t="shared" si="10"/>
        <v>3110</v>
      </c>
      <c r="R42" s="28">
        <v>91.87</v>
      </c>
      <c r="S42" s="55"/>
      <c r="T42" s="55"/>
      <c r="U42" s="55"/>
      <c r="V42" s="27">
        <f t="shared" si="9"/>
        <v>3018.13</v>
      </c>
      <c r="W42" s="31"/>
      <c r="X42" s="53"/>
      <c r="Y42" s="54"/>
      <c r="Z42" s="26" t="s">
        <v>452</v>
      </c>
      <c r="AB42" s="26" t="s">
        <v>116</v>
      </c>
      <c r="AE42" s="55"/>
    </row>
    <row r="43" spans="1:31" ht="15.75" x14ac:dyDescent="0.25">
      <c r="B43" s="26">
        <v>7</v>
      </c>
      <c r="C43" s="1" t="s">
        <v>544</v>
      </c>
      <c r="D43" s="2" t="s">
        <v>336</v>
      </c>
      <c r="E43" s="2" t="s">
        <v>251</v>
      </c>
      <c r="F43" s="46" t="s">
        <v>252</v>
      </c>
      <c r="G43" s="3"/>
      <c r="H43" s="63" t="s">
        <v>36</v>
      </c>
      <c r="I43" s="48">
        <v>3110</v>
      </c>
      <c r="J43" s="16"/>
      <c r="K43" s="27"/>
      <c r="L43" s="55"/>
      <c r="M43" s="55"/>
      <c r="N43" s="55"/>
      <c r="O43" s="55"/>
      <c r="P43" s="55"/>
      <c r="Q43" s="55">
        <f t="shared" si="10"/>
        <v>3110</v>
      </c>
      <c r="R43" s="28">
        <v>91.87</v>
      </c>
      <c r="S43" s="55"/>
      <c r="T43" s="55"/>
      <c r="U43" s="55"/>
      <c r="V43" s="27">
        <f t="shared" si="9"/>
        <v>3018.13</v>
      </c>
      <c r="W43" s="31"/>
      <c r="X43" s="53"/>
      <c r="Y43" s="54"/>
      <c r="Z43" s="26" t="s">
        <v>472</v>
      </c>
      <c r="AB43" s="26" t="s">
        <v>116</v>
      </c>
      <c r="AE43" s="55"/>
    </row>
    <row r="44" spans="1:31" ht="15.75" x14ac:dyDescent="0.25">
      <c r="B44" s="26">
        <v>8</v>
      </c>
      <c r="C44" s="1" t="s">
        <v>544</v>
      </c>
      <c r="D44" s="2" t="s">
        <v>336</v>
      </c>
      <c r="E44" s="2" t="s">
        <v>251</v>
      </c>
      <c r="F44" s="46" t="s">
        <v>252</v>
      </c>
      <c r="G44" s="3"/>
      <c r="H44" s="63" t="s">
        <v>36</v>
      </c>
      <c r="I44" s="48">
        <v>3110</v>
      </c>
      <c r="J44" s="16"/>
      <c r="K44" s="27"/>
      <c r="L44" s="55"/>
      <c r="M44" s="55"/>
      <c r="N44" s="55"/>
      <c r="O44" s="55"/>
      <c r="P44" s="55"/>
      <c r="Q44" s="55">
        <f t="shared" si="10"/>
        <v>3110</v>
      </c>
      <c r="R44" s="28">
        <v>91.87</v>
      </c>
      <c r="S44" s="55"/>
      <c r="T44" s="55"/>
      <c r="U44" s="55"/>
      <c r="V44" s="27">
        <f t="shared" si="9"/>
        <v>3018.13</v>
      </c>
      <c r="W44" s="31"/>
      <c r="X44" s="53"/>
      <c r="Y44" s="54"/>
      <c r="Z44" s="26" t="s">
        <v>478</v>
      </c>
      <c r="AB44" s="26" t="s">
        <v>116</v>
      </c>
      <c r="AE44" s="55"/>
    </row>
    <row r="45" spans="1:31" ht="15.75" x14ac:dyDescent="0.25">
      <c r="B45" s="26">
        <v>9</v>
      </c>
      <c r="C45" s="1" t="s">
        <v>544</v>
      </c>
      <c r="D45" s="2" t="s">
        <v>336</v>
      </c>
      <c r="E45" s="2" t="s">
        <v>251</v>
      </c>
      <c r="F45" s="46" t="s">
        <v>252</v>
      </c>
      <c r="G45" s="3"/>
      <c r="H45" s="63" t="s">
        <v>36</v>
      </c>
      <c r="I45" s="48">
        <v>3110</v>
      </c>
      <c r="J45" s="16"/>
      <c r="K45" s="27"/>
      <c r="L45" s="55"/>
      <c r="M45" s="55"/>
      <c r="N45" s="55"/>
      <c r="O45" s="55"/>
      <c r="P45" s="55"/>
      <c r="Q45" s="55">
        <f t="shared" si="10"/>
        <v>3110</v>
      </c>
      <c r="R45" s="28">
        <v>91.87</v>
      </c>
      <c r="S45" s="55"/>
      <c r="T45" s="55"/>
      <c r="U45" s="55"/>
      <c r="V45" s="27">
        <f t="shared" si="9"/>
        <v>3018.13</v>
      </c>
      <c r="W45" s="61"/>
      <c r="X45" s="53"/>
      <c r="Y45" s="54"/>
      <c r="Z45" s="26" t="s">
        <v>489</v>
      </c>
      <c r="AB45" s="26" t="s">
        <v>116</v>
      </c>
      <c r="AE45" s="55"/>
    </row>
    <row r="46" spans="1:31" ht="15.75" x14ac:dyDescent="0.25">
      <c r="B46" s="26">
        <v>10</v>
      </c>
      <c r="C46" s="1" t="s">
        <v>490</v>
      </c>
      <c r="D46" s="2" t="s">
        <v>479</v>
      </c>
      <c r="E46" s="2" t="s">
        <v>251</v>
      </c>
      <c r="F46" s="46" t="s">
        <v>252</v>
      </c>
      <c r="G46" s="3"/>
      <c r="H46" s="63" t="s">
        <v>36</v>
      </c>
      <c r="I46" s="48">
        <v>3940</v>
      </c>
      <c r="J46" s="16"/>
      <c r="K46" s="27"/>
      <c r="L46" s="55"/>
      <c r="M46" s="55"/>
      <c r="N46" s="55"/>
      <c r="O46" s="55"/>
      <c r="P46" s="55"/>
      <c r="Q46" s="55">
        <f t="shared" si="10"/>
        <v>3940</v>
      </c>
      <c r="R46" s="28">
        <v>307.27</v>
      </c>
      <c r="S46" s="55"/>
      <c r="T46" s="55"/>
      <c r="U46" s="55"/>
      <c r="V46" s="27">
        <f t="shared" si="9"/>
        <v>3632.73</v>
      </c>
      <c r="W46" s="61"/>
      <c r="X46" s="53"/>
      <c r="Y46" s="54"/>
      <c r="Z46" s="26" t="s">
        <v>491</v>
      </c>
      <c r="AB46" s="26" t="s">
        <v>116</v>
      </c>
      <c r="AE46" s="55"/>
    </row>
    <row r="47" spans="1:31" ht="15.75" x14ac:dyDescent="0.25">
      <c r="B47" s="26">
        <v>11</v>
      </c>
      <c r="C47" s="1" t="s">
        <v>544</v>
      </c>
      <c r="D47" s="2" t="s">
        <v>336</v>
      </c>
      <c r="E47" s="2" t="s">
        <v>251</v>
      </c>
      <c r="F47" s="46" t="s">
        <v>252</v>
      </c>
      <c r="G47" s="3"/>
      <c r="H47" s="63" t="s">
        <v>36</v>
      </c>
      <c r="I47" s="48">
        <v>2695.34</v>
      </c>
      <c r="J47" s="16"/>
      <c r="K47" s="27"/>
      <c r="L47" s="55"/>
      <c r="M47" s="55"/>
      <c r="N47" s="55"/>
      <c r="O47" s="55"/>
      <c r="P47" s="55"/>
      <c r="Q47" s="55">
        <f t="shared" si="10"/>
        <v>2695.34</v>
      </c>
      <c r="R47" s="28">
        <v>79.63</v>
      </c>
      <c r="S47" s="55"/>
      <c r="T47" s="55"/>
      <c r="U47" s="55"/>
      <c r="V47" s="27">
        <f t="shared" si="9"/>
        <v>2615.71</v>
      </c>
      <c r="W47" s="61"/>
      <c r="X47" s="53"/>
      <c r="Y47" s="54"/>
      <c r="Z47" s="26" t="s">
        <v>492</v>
      </c>
      <c r="AB47" s="26" t="s">
        <v>116</v>
      </c>
      <c r="AE47" s="55"/>
    </row>
    <row r="48" spans="1:31" ht="15.75" x14ac:dyDescent="0.25">
      <c r="B48" s="26">
        <v>12</v>
      </c>
      <c r="C48" s="1" t="s">
        <v>544</v>
      </c>
      <c r="D48" s="2" t="s">
        <v>336</v>
      </c>
      <c r="E48" s="2" t="s">
        <v>251</v>
      </c>
      <c r="F48" s="46" t="s">
        <v>252</v>
      </c>
      <c r="G48" s="3"/>
      <c r="H48" s="63" t="s">
        <v>36</v>
      </c>
      <c r="I48" s="48">
        <v>3110</v>
      </c>
      <c r="J48" s="16"/>
      <c r="K48" s="27"/>
      <c r="L48" s="55"/>
      <c r="M48" s="55"/>
      <c r="N48" s="55"/>
      <c r="O48" s="55"/>
      <c r="P48" s="55"/>
      <c r="Q48" s="55">
        <f t="shared" si="10"/>
        <v>3110</v>
      </c>
      <c r="R48" s="28">
        <v>91.87</v>
      </c>
      <c r="S48" s="55"/>
      <c r="T48" s="55"/>
      <c r="U48" s="55"/>
      <c r="V48" s="27">
        <f t="shared" si="9"/>
        <v>3018.13</v>
      </c>
      <c r="W48" s="61"/>
      <c r="X48" s="53"/>
      <c r="Y48" s="54"/>
      <c r="Z48" s="26" t="s">
        <v>496</v>
      </c>
      <c r="AB48" s="26" t="s">
        <v>116</v>
      </c>
      <c r="AE48" s="55"/>
    </row>
    <row r="49" spans="2:31" ht="15.75" x14ac:dyDescent="0.25">
      <c r="B49" s="26">
        <v>13</v>
      </c>
      <c r="C49" s="1" t="s">
        <v>544</v>
      </c>
      <c r="D49" s="2" t="s">
        <v>336</v>
      </c>
      <c r="E49" s="2" t="s">
        <v>251</v>
      </c>
      <c r="F49" s="46" t="s">
        <v>252</v>
      </c>
      <c r="G49" s="3"/>
      <c r="H49" s="63" t="s">
        <v>36</v>
      </c>
      <c r="I49" s="48">
        <v>3110</v>
      </c>
      <c r="J49" s="16"/>
      <c r="K49" s="27"/>
      <c r="L49" s="55"/>
      <c r="M49" s="55"/>
      <c r="N49" s="55"/>
      <c r="O49" s="55"/>
      <c r="P49" s="55"/>
      <c r="Q49" s="55">
        <f t="shared" si="10"/>
        <v>3110</v>
      </c>
      <c r="R49" s="28">
        <v>91.87</v>
      </c>
      <c r="S49" s="55"/>
      <c r="T49" s="55"/>
      <c r="U49" s="55"/>
      <c r="V49" s="27">
        <f t="shared" si="9"/>
        <v>3018.13</v>
      </c>
      <c r="W49" s="61"/>
      <c r="X49" s="53"/>
      <c r="Y49" s="54"/>
      <c r="Z49" s="26" t="s">
        <v>502</v>
      </c>
      <c r="AB49" s="26"/>
      <c r="AE49" s="55"/>
    </row>
    <row r="50" spans="2:31" ht="15.75" x14ac:dyDescent="0.25">
      <c r="B50" s="26">
        <v>14</v>
      </c>
      <c r="C50" s="1" t="s">
        <v>544</v>
      </c>
      <c r="D50" s="2" t="s">
        <v>336</v>
      </c>
      <c r="E50" s="2" t="s">
        <v>251</v>
      </c>
      <c r="F50" s="46" t="s">
        <v>252</v>
      </c>
      <c r="G50" s="3"/>
      <c r="H50" s="63" t="s">
        <v>36</v>
      </c>
      <c r="I50" s="48">
        <v>3110</v>
      </c>
      <c r="J50" s="16"/>
      <c r="K50" s="27"/>
      <c r="L50" s="55"/>
      <c r="M50" s="55"/>
      <c r="N50" s="55"/>
      <c r="O50" s="55"/>
      <c r="P50" s="55"/>
      <c r="Q50" s="55">
        <f t="shared" si="10"/>
        <v>3110</v>
      </c>
      <c r="R50" s="28">
        <v>91.87</v>
      </c>
      <c r="S50" s="55"/>
      <c r="T50" s="55"/>
      <c r="U50" s="55"/>
      <c r="V50" s="27">
        <f t="shared" si="9"/>
        <v>3018.13</v>
      </c>
      <c r="W50" s="61"/>
      <c r="X50" s="53"/>
      <c r="Y50" s="54"/>
      <c r="Z50" s="26" t="s">
        <v>503</v>
      </c>
      <c r="AB50" s="26"/>
      <c r="AE50" s="55"/>
    </row>
    <row r="51" spans="2:31" ht="15.75" x14ac:dyDescent="0.25">
      <c r="B51" s="26">
        <v>15</v>
      </c>
      <c r="C51" s="1" t="s">
        <v>544</v>
      </c>
      <c r="D51" s="2" t="s">
        <v>336</v>
      </c>
      <c r="E51" s="2" t="s">
        <v>251</v>
      </c>
      <c r="F51" s="46" t="s">
        <v>252</v>
      </c>
      <c r="G51" s="3"/>
      <c r="H51" s="63" t="s">
        <v>36</v>
      </c>
      <c r="I51" s="48">
        <v>3110</v>
      </c>
      <c r="J51" s="16"/>
      <c r="K51" s="27"/>
      <c r="L51" s="55"/>
      <c r="M51" s="55"/>
      <c r="N51" s="55"/>
      <c r="O51" s="55"/>
      <c r="P51" s="55"/>
      <c r="Q51" s="55">
        <f t="shared" si="10"/>
        <v>3110</v>
      </c>
      <c r="R51" s="28">
        <v>91.87</v>
      </c>
      <c r="S51" s="55"/>
      <c r="T51" s="55"/>
      <c r="U51" s="55"/>
      <c r="V51" s="27">
        <f t="shared" si="9"/>
        <v>3018.13</v>
      </c>
      <c r="W51" s="61"/>
      <c r="X51" s="53"/>
      <c r="Y51" s="54"/>
      <c r="Z51" s="26" t="s">
        <v>504</v>
      </c>
      <c r="AB51" s="26"/>
      <c r="AE51" s="55"/>
    </row>
    <row r="52" spans="2:31" ht="15.75" x14ac:dyDescent="0.25">
      <c r="B52" s="26">
        <v>16</v>
      </c>
      <c r="C52" s="1" t="s">
        <v>544</v>
      </c>
      <c r="D52" s="2" t="s">
        <v>336</v>
      </c>
      <c r="E52" s="2" t="s">
        <v>251</v>
      </c>
      <c r="F52" s="46" t="s">
        <v>252</v>
      </c>
      <c r="G52" s="3"/>
      <c r="H52" s="63" t="s">
        <v>36</v>
      </c>
      <c r="I52" s="48">
        <v>3110</v>
      </c>
      <c r="J52" s="16"/>
      <c r="K52" s="27"/>
      <c r="L52" s="55"/>
      <c r="M52" s="55"/>
      <c r="N52" s="55"/>
      <c r="O52" s="55"/>
      <c r="P52" s="28">
        <v>1865.97</v>
      </c>
      <c r="Q52" s="55">
        <f t="shared" si="10"/>
        <v>4975.97</v>
      </c>
      <c r="R52" s="28">
        <v>146.94999999999999</v>
      </c>
      <c r="S52" s="55"/>
      <c r="T52" s="27"/>
      <c r="U52" s="61"/>
      <c r="V52" s="27">
        <f t="shared" si="9"/>
        <v>4829.0200000000004</v>
      </c>
      <c r="W52" s="61"/>
      <c r="X52" s="53"/>
      <c r="Y52" s="54"/>
      <c r="Z52" s="26" t="s">
        <v>491</v>
      </c>
      <c r="AB52" s="26" t="s">
        <v>542</v>
      </c>
      <c r="AC52" s="55"/>
    </row>
    <row r="53" spans="2:31" ht="15.75" x14ac:dyDescent="0.25">
      <c r="B53" s="26">
        <v>17</v>
      </c>
      <c r="C53" s="1" t="s">
        <v>544</v>
      </c>
      <c r="D53" s="2" t="s">
        <v>336</v>
      </c>
      <c r="E53" s="2" t="s">
        <v>251</v>
      </c>
      <c r="F53" s="46" t="s">
        <v>252</v>
      </c>
      <c r="G53" s="3"/>
      <c r="H53" s="63" t="s">
        <v>36</v>
      </c>
      <c r="I53" s="48">
        <v>3110</v>
      </c>
      <c r="J53" s="16"/>
      <c r="K53" s="27"/>
      <c r="L53" s="55"/>
      <c r="M53" s="55"/>
      <c r="N53" s="55"/>
      <c r="O53" s="55"/>
      <c r="P53" s="55"/>
      <c r="Q53" s="55">
        <f t="shared" si="10"/>
        <v>3110</v>
      </c>
      <c r="R53" s="28">
        <v>91.87</v>
      </c>
      <c r="S53" s="55"/>
      <c r="T53" s="55"/>
      <c r="U53" s="55"/>
      <c r="V53" s="27">
        <f t="shared" si="9"/>
        <v>3018.13</v>
      </c>
      <c r="W53" s="61"/>
      <c r="X53" s="53"/>
      <c r="Y53" s="54"/>
      <c r="Z53" s="26" t="s">
        <v>509</v>
      </c>
      <c r="AB53" s="26" t="s">
        <v>116</v>
      </c>
      <c r="AE53" s="55"/>
    </row>
    <row r="54" spans="2:31" ht="15.75" x14ac:dyDescent="0.25">
      <c r="B54" s="26">
        <v>18</v>
      </c>
      <c r="C54" s="1" t="s">
        <v>544</v>
      </c>
      <c r="D54" s="2" t="s">
        <v>336</v>
      </c>
      <c r="E54" s="2" t="s">
        <v>251</v>
      </c>
      <c r="F54" s="46" t="s">
        <v>252</v>
      </c>
      <c r="G54" s="3"/>
      <c r="H54" s="63" t="s">
        <v>36</v>
      </c>
      <c r="I54" s="48">
        <v>3110</v>
      </c>
      <c r="J54" s="16"/>
      <c r="K54" s="27"/>
      <c r="L54" s="55"/>
      <c r="M54" s="55"/>
      <c r="N54" s="55"/>
      <c r="O54" s="55"/>
      <c r="P54" s="55"/>
      <c r="Q54" s="55">
        <f t="shared" si="10"/>
        <v>3110</v>
      </c>
      <c r="R54" s="28">
        <v>91.87</v>
      </c>
      <c r="S54" s="55"/>
      <c r="T54" s="55"/>
      <c r="U54" s="55"/>
      <c r="V54" s="27">
        <f t="shared" si="9"/>
        <v>3018.13</v>
      </c>
      <c r="W54" s="61"/>
      <c r="X54" s="53"/>
      <c r="Y54" s="54"/>
      <c r="Z54" s="26" t="s">
        <v>509</v>
      </c>
      <c r="AB54" s="26" t="s">
        <v>116</v>
      </c>
      <c r="AE54" s="55"/>
    </row>
    <row r="55" spans="2:31" ht="15.75" x14ac:dyDescent="0.25">
      <c r="B55" s="26">
        <v>19</v>
      </c>
      <c r="C55" s="1" t="s">
        <v>544</v>
      </c>
      <c r="D55" s="2" t="s">
        <v>336</v>
      </c>
      <c r="E55" s="2" t="s">
        <v>251</v>
      </c>
      <c r="F55" s="46" t="s">
        <v>252</v>
      </c>
      <c r="G55" s="3"/>
      <c r="H55" s="63" t="s">
        <v>36</v>
      </c>
      <c r="I55" s="48">
        <v>3110</v>
      </c>
      <c r="J55" s="16"/>
      <c r="K55" s="27"/>
      <c r="L55" s="55"/>
      <c r="M55" s="55"/>
      <c r="N55" s="55"/>
      <c r="O55" s="55"/>
      <c r="P55" s="55"/>
      <c r="Q55" s="55">
        <f t="shared" si="10"/>
        <v>3110</v>
      </c>
      <c r="R55" s="28">
        <v>91.87</v>
      </c>
      <c r="S55" s="55"/>
      <c r="T55" s="55"/>
      <c r="U55" s="55"/>
      <c r="V55" s="27">
        <f t="shared" si="9"/>
        <v>3018.13</v>
      </c>
      <c r="W55" s="61"/>
      <c r="X55" s="53"/>
      <c r="Y55" s="54"/>
      <c r="Z55" s="26" t="s">
        <v>510</v>
      </c>
      <c r="AB55" s="26" t="s">
        <v>116</v>
      </c>
      <c r="AE55" s="55"/>
    </row>
    <row r="56" spans="2:31" ht="15.75" x14ac:dyDescent="0.25">
      <c r="B56" s="26">
        <v>20</v>
      </c>
      <c r="C56" s="1" t="s">
        <v>544</v>
      </c>
      <c r="D56" s="2" t="s">
        <v>336</v>
      </c>
      <c r="E56" s="2" t="s">
        <v>251</v>
      </c>
      <c r="F56" s="46" t="s">
        <v>252</v>
      </c>
      <c r="G56" s="3"/>
      <c r="H56" s="63" t="s">
        <v>36</v>
      </c>
      <c r="I56" s="48">
        <v>3110</v>
      </c>
      <c r="J56" s="16"/>
      <c r="K56" s="27"/>
      <c r="L56" s="55"/>
      <c r="M56" s="55"/>
      <c r="N56" s="55"/>
      <c r="O56" s="55"/>
      <c r="P56" s="55"/>
      <c r="Q56" s="55">
        <f t="shared" si="10"/>
        <v>3110</v>
      </c>
      <c r="R56" s="28">
        <v>91.87</v>
      </c>
      <c r="S56" s="55"/>
      <c r="T56" s="55"/>
      <c r="U56" s="55"/>
      <c r="V56" s="27">
        <f t="shared" si="9"/>
        <v>3018.13</v>
      </c>
      <c r="W56" s="61"/>
      <c r="X56" s="53"/>
      <c r="Y56" s="54"/>
      <c r="Z56" s="26" t="s">
        <v>511</v>
      </c>
      <c r="AB56" s="26" t="s">
        <v>116</v>
      </c>
      <c r="AE56" s="55"/>
    </row>
    <row r="57" spans="2:31" ht="15.75" x14ac:dyDescent="0.25">
      <c r="B57" s="26">
        <v>21</v>
      </c>
      <c r="C57" s="1" t="s">
        <v>544</v>
      </c>
      <c r="D57" s="2" t="s">
        <v>336</v>
      </c>
      <c r="E57" s="2" t="s">
        <v>251</v>
      </c>
      <c r="F57" s="46" t="s">
        <v>252</v>
      </c>
      <c r="G57" s="3"/>
      <c r="H57" s="63" t="s">
        <v>36</v>
      </c>
      <c r="I57" s="48">
        <v>3110</v>
      </c>
      <c r="J57" s="16"/>
      <c r="K57" s="27"/>
      <c r="L57" s="55"/>
      <c r="M57" s="55"/>
      <c r="N57" s="55"/>
      <c r="O57" s="55"/>
      <c r="P57" s="55"/>
      <c r="Q57" s="55">
        <f t="shared" si="10"/>
        <v>3110</v>
      </c>
      <c r="R57" s="28">
        <v>91.87</v>
      </c>
      <c r="S57" s="55"/>
      <c r="T57" s="55"/>
      <c r="U57" s="55"/>
      <c r="V57" s="27">
        <f t="shared" si="9"/>
        <v>3018.13</v>
      </c>
      <c r="W57" s="61"/>
      <c r="X57" s="53"/>
      <c r="Y57" s="54"/>
      <c r="Z57" s="26" t="s">
        <v>510</v>
      </c>
      <c r="AB57" s="26" t="s">
        <v>116</v>
      </c>
      <c r="AE57" s="55"/>
    </row>
    <row r="58" spans="2:31" ht="15.75" x14ac:dyDescent="0.25">
      <c r="B58" s="26">
        <v>22</v>
      </c>
      <c r="C58" s="1" t="s">
        <v>544</v>
      </c>
      <c r="D58" s="2" t="s">
        <v>336</v>
      </c>
      <c r="E58" s="2" t="s">
        <v>251</v>
      </c>
      <c r="F58" s="46" t="s">
        <v>252</v>
      </c>
      <c r="G58" s="3"/>
      <c r="H58" s="63" t="s">
        <v>36</v>
      </c>
      <c r="I58" s="48">
        <v>2280.6799999999998</v>
      </c>
      <c r="J58" s="16"/>
      <c r="K58" s="27"/>
      <c r="L58" s="55"/>
      <c r="M58" s="55"/>
      <c r="N58" s="55"/>
      <c r="O58" s="55"/>
      <c r="P58" s="55"/>
      <c r="Q58" s="55">
        <f t="shared" si="10"/>
        <v>2280.6799999999998</v>
      </c>
      <c r="R58" s="28">
        <v>67.39</v>
      </c>
      <c r="S58" s="55"/>
      <c r="T58" s="55"/>
      <c r="U58" s="55"/>
      <c r="V58" s="27">
        <f t="shared" si="9"/>
        <v>2213.29</v>
      </c>
      <c r="W58" s="61"/>
      <c r="X58" s="53"/>
      <c r="Y58" s="54"/>
      <c r="Z58" s="26" t="s">
        <v>512</v>
      </c>
      <c r="AB58" s="26"/>
      <c r="AE58" s="55"/>
    </row>
    <row r="59" spans="2:31" ht="15.75" x14ac:dyDescent="0.25">
      <c r="B59" s="26">
        <v>23</v>
      </c>
      <c r="C59" s="1" t="s">
        <v>544</v>
      </c>
      <c r="D59" s="2" t="s">
        <v>336</v>
      </c>
      <c r="E59" s="2" t="s">
        <v>251</v>
      </c>
      <c r="F59" s="46" t="s">
        <v>252</v>
      </c>
      <c r="G59" s="3"/>
      <c r="H59" s="63" t="s">
        <v>36</v>
      </c>
      <c r="I59" s="48">
        <v>3110</v>
      </c>
      <c r="J59" s="16"/>
      <c r="K59" s="27"/>
      <c r="L59" s="55"/>
      <c r="M59" s="55"/>
      <c r="N59" s="55"/>
      <c r="O59" s="55"/>
      <c r="P59" s="55"/>
      <c r="Q59" s="55">
        <f t="shared" si="10"/>
        <v>3110</v>
      </c>
      <c r="R59" s="28">
        <v>91.87</v>
      </c>
      <c r="S59" s="55"/>
      <c r="T59" s="55"/>
      <c r="U59" s="55"/>
      <c r="V59" s="27">
        <f t="shared" si="9"/>
        <v>3018.13</v>
      </c>
      <c r="W59" s="61"/>
      <c r="X59" s="53"/>
      <c r="Y59" s="54"/>
      <c r="Z59" s="26" t="s">
        <v>513</v>
      </c>
      <c r="AB59" s="26"/>
      <c r="AE59" s="55"/>
    </row>
    <row r="60" spans="2:31" ht="15.75" x14ac:dyDescent="0.25">
      <c r="B60" s="26">
        <v>24</v>
      </c>
      <c r="C60" s="1" t="s">
        <v>544</v>
      </c>
      <c r="D60" s="2" t="s">
        <v>336</v>
      </c>
      <c r="E60" s="2" t="s">
        <v>251</v>
      </c>
      <c r="F60" s="46" t="s">
        <v>252</v>
      </c>
      <c r="G60" s="3"/>
      <c r="H60" s="63" t="s">
        <v>36</v>
      </c>
      <c r="I60" s="48">
        <v>3110</v>
      </c>
      <c r="J60" s="16"/>
      <c r="K60" s="27"/>
      <c r="L60" s="55"/>
      <c r="M60" s="55"/>
      <c r="N60" s="55"/>
      <c r="O60" s="55"/>
      <c r="P60" s="55"/>
      <c r="Q60" s="55">
        <f t="shared" si="10"/>
        <v>3110</v>
      </c>
      <c r="R60" s="28">
        <v>91.87</v>
      </c>
      <c r="S60" s="55"/>
      <c r="T60" s="55"/>
      <c r="U60" s="55"/>
      <c r="V60" s="27">
        <f t="shared" si="9"/>
        <v>3018.13</v>
      </c>
      <c r="W60" s="61"/>
      <c r="X60" s="53"/>
      <c r="Y60" s="54"/>
      <c r="Z60" s="26" t="s">
        <v>514</v>
      </c>
      <c r="AB60" s="26"/>
      <c r="AE60" s="55"/>
    </row>
    <row r="61" spans="2:31" ht="15.75" x14ac:dyDescent="0.25">
      <c r="B61" s="26">
        <v>25</v>
      </c>
      <c r="C61" s="1" t="s">
        <v>544</v>
      </c>
      <c r="D61" s="2" t="s">
        <v>336</v>
      </c>
      <c r="E61" s="2" t="s">
        <v>251</v>
      </c>
      <c r="F61" s="46" t="s">
        <v>252</v>
      </c>
      <c r="G61" s="3"/>
      <c r="H61" s="63" t="s">
        <v>36</v>
      </c>
      <c r="I61" s="48">
        <v>2695.34</v>
      </c>
      <c r="J61" s="16"/>
      <c r="K61" s="27"/>
      <c r="L61" s="55"/>
      <c r="M61" s="55"/>
      <c r="N61" s="55"/>
      <c r="O61" s="55"/>
      <c r="P61" s="55">
        <v>1036.6500000000001</v>
      </c>
      <c r="Q61" s="55">
        <f t="shared" si="10"/>
        <v>3731.9900000000002</v>
      </c>
      <c r="R61" s="28">
        <v>110.23</v>
      </c>
      <c r="S61" s="55"/>
      <c r="T61" s="55"/>
      <c r="U61" s="55"/>
      <c r="V61" s="27">
        <f t="shared" si="9"/>
        <v>3621.76</v>
      </c>
      <c r="W61" s="61"/>
      <c r="X61" s="53"/>
      <c r="Y61" s="54"/>
      <c r="Z61" s="26" t="s">
        <v>537</v>
      </c>
      <c r="AB61" s="26" t="s">
        <v>116</v>
      </c>
      <c r="AE61" s="55"/>
    </row>
    <row r="62" spans="2:31" ht="15.75" x14ac:dyDescent="0.25">
      <c r="B62" s="26">
        <v>26</v>
      </c>
      <c r="C62" s="1" t="s">
        <v>544</v>
      </c>
      <c r="D62" s="2" t="s">
        <v>336</v>
      </c>
      <c r="E62" s="2" t="s">
        <v>251</v>
      </c>
      <c r="F62" s="46" t="s">
        <v>252</v>
      </c>
      <c r="G62" s="3"/>
      <c r="H62" s="63" t="s">
        <v>36</v>
      </c>
      <c r="I62" s="48">
        <v>3110</v>
      </c>
      <c r="J62" s="16"/>
      <c r="K62" s="27"/>
      <c r="L62" s="55"/>
      <c r="M62" s="55"/>
      <c r="N62" s="55"/>
      <c r="O62" s="55"/>
      <c r="P62" s="55">
        <v>1036.6500000000001</v>
      </c>
      <c r="Q62" s="55">
        <f t="shared" si="10"/>
        <v>4146.6499999999996</v>
      </c>
      <c r="R62" s="28">
        <v>122.47</v>
      </c>
      <c r="S62" s="55"/>
      <c r="T62" s="55"/>
      <c r="U62" s="55"/>
      <c r="V62" s="27">
        <f t="shared" si="9"/>
        <v>4024.18</v>
      </c>
      <c r="W62" s="61"/>
      <c r="X62" s="53"/>
      <c r="Y62" s="54"/>
      <c r="Z62" s="26" t="s">
        <v>537</v>
      </c>
      <c r="AB62" s="26" t="s">
        <v>116</v>
      </c>
      <c r="AE62" s="55"/>
    </row>
    <row r="63" spans="2:31" ht="15.75" x14ac:dyDescent="0.25">
      <c r="B63" s="26">
        <v>27</v>
      </c>
      <c r="C63" s="1" t="s">
        <v>544</v>
      </c>
      <c r="D63" s="2" t="s">
        <v>336</v>
      </c>
      <c r="E63" s="2" t="s">
        <v>251</v>
      </c>
      <c r="F63" s="46" t="s">
        <v>252</v>
      </c>
      <c r="G63" s="3"/>
      <c r="H63" s="63" t="s">
        <v>36</v>
      </c>
      <c r="I63" s="48">
        <v>3110</v>
      </c>
      <c r="J63" s="16"/>
      <c r="K63" s="27"/>
      <c r="L63" s="55"/>
      <c r="M63" s="55"/>
      <c r="N63" s="55"/>
      <c r="O63" s="55"/>
      <c r="P63" s="55"/>
      <c r="Q63" s="55">
        <f t="shared" si="10"/>
        <v>3110</v>
      </c>
      <c r="R63" s="28">
        <v>91.87</v>
      </c>
      <c r="S63" s="55"/>
      <c r="T63" s="55"/>
      <c r="U63" s="55"/>
      <c r="V63" s="27">
        <f t="shared" si="9"/>
        <v>3018.13</v>
      </c>
      <c r="W63" s="61"/>
      <c r="X63" s="53"/>
      <c r="Y63" s="54"/>
      <c r="Z63" s="26" t="s">
        <v>538</v>
      </c>
      <c r="AB63" s="26" t="s">
        <v>116</v>
      </c>
      <c r="AE63" s="55"/>
    </row>
    <row r="64" spans="2:31" ht="15.75" x14ac:dyDescent="0.25">
      <c r="B64" s="26">
        <v>28</v>
      </c>
      <c r="C64" s="1" t="s">
        <v>544</v>
      </c>
      <c r="D64" s="2" t="s">
        <v>336</v>
      </c>
      <c r="E64" s="2" t="s">
        <v>251</v>
      </c>
      <c r="F64" s="46" t="s">
        <v>252</v>
      </c>
      <c r="G64" s="3"/>
      <c r="H64" s="63" t="s">
        <v>36</v>
      </c>
      <c r="I64" s="48">
        <v>3110</v>
      </c>
      <c r="J64" s="16"/>
      <c r="K64" s="27"/>
      <c r="L64" s="55"/>
      <c r="M64" s="55"/>
      <c r="N64" s="55"/>
      <c r="O64" s="55"/>
      <c r="P64" s="55">
        <v>621.99</v>
      </c>
      <c r="Q64" s="55">
        <f t="shared" si="10"/>
        <v>3731.99</v>
      </c>
      <c r="R64" s="28">
        <v>110.23</v>
      </c>
      <c r="S64" s="55"/>
      <c r="T64" s="55"/>
      <c r="U64" s="55"/>
      <c r="V64" s="27">
        <f t="shared" si="9"/>
        <v>3621.7599999999998</v>
      </c>
      <c r="W64" s="61"/>
      <c r="X64" s="53"/>
      <c r="Y64" s="54"/>
      <c r="Z64" s="26" t="s">
        <v>539</v>
      </c>
      <c r="AB64" s="26" t="s">
        <v>116</v>
      </c>
      <c r="AE64" s="55"/>
    </row>
    <row r="65" spans="1:31" ht="15.75" x14ac:dyDescent="0.25">
      <c r="B65" s="26">
        <v>29</v>
      </c>
      <c r="C65" s="1" t="s">
        <v>544</v>
      </c>
      <c r="D65" s="2" t="s">
        <v>336</v>
      </c>
      <c r="E65" s="2" t="s">
        <v>251</v>
      </c>
      <c r="F65" s="46" t="s">
        <v>252</v>
      </c>
      <c r="G65" s="3"/>
      <c r="H65" s="63" t="s">
        <v>36</v>
      </c>
      <c r="I65" s="48">
        <v>3110</v>
      </c>
      <c r="J65" s="16"/>
      <c r="K65" s="27"/>
      <c r="L65" s="55"/>
      <c r="M65" s="55"/>
      <c r="N65" s="55"/>
      <c r="O65" s="55"/>
      <c r="P65" s="55">
        <v>207.33</v>
      </c>
      <c r="Q65" s="55">
        <f t="shared" si="10"/>
        <v>3317.33</v>
      </c>
      <c r="R65" s="28">
        <v>97.99</v>
      </c>
      <c r="S65" s="55"/>
      <c r="T65" s="55"/>
      <c r="U65" s="55"/>
      <c r="V65" s="27">
        <f t="shared" si="9"/>
        <v>3219.34</v>
      </c>
      <c r="W65" s="61"/>
      <c r="X65" s="53"/>
      <c r="Y65" s="54"/>
      <c r="Z65" s="26" t="s">
        <v>540</v>
      </c>
      <c r="AB65" s="26" t="s">
        <v>116</v>
      </c>
      <c r="AE65" s="55"/>
    </row>
    <row r="66" spans="1:31" ht="15.75" x14ac:dyDescent="0.25">
      <c r="B66" s="26">
        <v>30</v>
      </c>
      <c r="C66" s="1" t="s">
        <v>544</v>
      </c>
      <c r="D66" s="2" t="s">
        <v>336</v>
      </c>
      <c r="E66" s="2" t="s">
        <v>251</v>
      </c>
      <c r="F66" s="46" t="s">
        <v>252</v>
      </c>
      <c r="G66" s="3"/>
      <c r="H66" s="63" t="s">
        <v>36</v>
      </c>
      <c r="I66" s="48">
        <v>3110</v>
      </c>
      <c r="J66" s="16"/>
      <c r="K66" s="27"/>
      <c r="L66" s="55"/>
      <c r="M66" s="55"/>
      <c r="N66" s="55"/>
      <c r="O66" s="55"/>
      <c r="P66" s="55">
        <v>414.66</v>
      </c>
      <c r="Q66" s="55">
        <f t="shared" si="10"/>
        <v>3524.66</v>
      </c>
      <c r="R66" s="28">
        <v>104.11</v>
      </c>
      <c r="S66" s="55"/>
      <c r="T66" s="55"/>
      <c r="U66" s="55"/>
      <c r="V66" s="27">
        <f t="shared" si="9"/>
        <v>3420.5499999999997</v>
      </c>
      <c r="W66" s="61"/>
      <c r="X66" s="53"/>
      <c r="Y66" s="54"/>
      <c r="Z66" s="26" t="s">
        <v>541</v>
      </c>
      <c r="AB66" s="26" t="s">
        <v>116</v>
      </c>
      <c r="AE66" s="55"/>
    </row>
    <row r="67" spans="1:31" ht="15.75" x14ac:dyDescent="0.25">
      <c r="B67" s="26">
        <v>31</v>
      </c>
      <c r="C67" s="1" t="s">
        <v>346</v>
      </c>
      <c r="D67" s="2" t="s">
        <v>345</v>
      </c>
      <c r="E67" s="2" t="s">
        <v>239</v>
      </c>
      <c r="F67" s="46" t="s">
        <v>252</v>
      </c>
      <c r="G67" s="3"/>
      <c r="H67" s="63" t="s">
        <v>36</v>
      </c>
      <c r="I67" s="48">
        <v>2509</v>
      </c>
      <c r="J67" s="16">
        <v>8.77</v>
      </c>
      <c r="K67" s="27"/>
      <c r="L67" s="55"/>
      <c r="M67" s="55"/>
      <c r="N67" s="55"/>
      <c r="O67" s="55"/>
      <c r="P67" s="55"/>
      <c r="Q67" s="55">
        <f t="shared" si="8"/>
        <v>2517.77</v>
      </c>
      <c r="R67" s="16"/>
      <c r="S67" s="55"/>
      <c r="T67" s="55"/>
      <c r="U67" s="55"/>
      <c r="V67" s="27">
        <f t="shared" si="9"/>
        <v>2517.77</v>
      </c>
      <c r="W67" s="31"/>
      <c r="X67" s="66"/>
      <c r="Y67" s="52"/>
      <c r="Z67" s="26" t="s">
        <v>348</v>
      </c>
      <c r="AB67" s="26" t="s">
        <v>116</v>
      </c>
      <c r="AE67" s="55"/>
    </row>
    <row r="68" spans="1:31" ht="15.75" x14ac:dyDescent="0.25">
      <c r="B68" s="26">
        <v>32</v>
      </c>
      <c r="C68" s="1" t="s">
        <v>468</v>
      </c>
      <c r="D68" s="2" t="s">
        <v>345</v>
      </c>
      <c r="E68" s="2" t="s">
        <v>239</v>
      </c>
      <c r="F68" s="46" t="s">
        <v>252</v>
      </c>
      <c r="G68" s="3"/>
      <c r="H68" s="63" t="s">
        <v>36</v>
      </c>
      <c r="I68" s="48">
        <v>2509</v>
      </c>
      <c r="J68" s="16">
        <v>8.77</v>
      </c>
      <c r="K68" s="27"/>
      <c r="L68" s="55"/>
      <c r="M68" s="55"/>
      <c r="N68" s="55"/>
      <c r="O68" s="55"/>
      <c r="P68" s="55"/>
      <c r="Q68" s="55">
        <f t="shared" si="8"/>
        <v>2517.77</v>
      </c>
      <c r="R68" s="16"/>
      <c r="S68" s="55"/>
      <c r="T68" s="55"/>
      <c r="U68" s="55"/>
      <c r="V68" s="27">
        <f t="shared" si="9"/>
        <v>2517.77</v>
      </c>
      <c r="W68" s="61"/>
      <c r="X68" s="66"/>
      <c r="Y68" s="54"/>
      <c r="Z68" s="26" t="s">
        <v>470</v>
      </c>
      <c r="AB68" s="26" t="s">
        <v>116</v>
      </c>
      <c r="AE68" s="55"/>
    </row>
    <row r="69" spans="1:31" ht="15.75" x14ac:dyDescent="0.25">
      <c r="B69" s="26">
        <v>33</v>
      </c>
      <c r="C69" s="1" t="s">
        <v>469</v>
      </c>
      <c r="D69" s="2" t="s">
        <v>345</v>
      </c>
      <c r="E69" s="2" t="s">
        <v>239</v>
      </c>
      <c r="F69" s="46" t="s">
        <v>252</v>
      </c>
      <c r="G69" s="3"/>
      <c r="H69" s="63" t="s">
        <v>36</v>
      </c>
      <c r="I69" s="48">
        <v>2509</v>
      </c>
      <c r="J69" s="16">
        <v>8.77</v>
      </c>
      <c r="K69" s="27"/>
      <c r="L69" s="55"/>
      <c r="M69" s="55"/>
      <c r="N69" s="55"/>
      <c r="O69" s="55"/>
      <c r="P69" s="55"/>
      <c r="Q69" s="55">
        <f t="shared" si="8"/>
        <v>2517.77</v>
      </c>
      <c r="R69" s="16"/>
      <c r="S69" s="55"/>
      <c r="T69" s="55"/>
      <c r="U69" s="55"/>
      <c r="V69" s="27">
        <f t="shared" si="9"/>
        <v>2517.77</v>
      </c>
      <c r="W69" s="31"/>
      <c r="X69" s="66"/>
      <c r="Y69" s="54"/>
      <c r="Z69" s="26" t="s">
        <v>471</v>
      </c>
      <c r="AB69" s="26" t="s">
        <v>116</v>
      </c>
      <c r="AE69" s="55"/>
    </row>
    <row r="70" spans="1:31" ht="15.75" x14ac:dyDescent="0.25">
      <c r="B70" s="26">
        <v>34</v>
      </c>
      <c r="C70" s="1" t="s">
        <v>505</v>
      </c>
      <c r="D70" s="2" t="s">
        <v>345</v>
      </c>
      <c r="E70" s="2" t="s">
        <v>239</v>
      </c>
      <c r="F70" s="46" t="s">
        <v>252</v>
      </c>
      <c r="G70" s="3"/>
      <c r="H70" s="63" t="s">
        <v>36</v>
      </c>
      <c r="I70" s="48">
        <v>2509</v>
      </c>
      <c r="J70" s="16">
        <v>8.77</v>
      </c>
      <c r="K70" s="27"/>
      <c r="L70" s="55"/>
      <c r="M70" s="55"/>
      <c r="N70" s="55"/>
      <c r="O70" s="55"/>
      <c r="P70" s="55"/>
      <c r="Q70" s="55">
        <f t="shared" si="8"/>
        <v>2517.77</v>
      </c>
      <c r="R70" s="16"/>
      <c r="S70" s="55"/>
      <c r="T70" s="55"/>
      <c r="U70" s="55"/>
      <c r="V70" s="27">
        <f t="shared" si="9"/>
        <v>2517.77</v>
      </c>
      <c r="W70" s="31"/>
      <c r="X70" s="66"/>
      <c r="Y70" s="54"/>
      <c r="Z70" s="26" t="s">
        <v>506</v>
      </c>
      <c r="AB70" s="26" t="s">
        <v>116</v>
      </c>
      <c r="AE70" s="55"/>
    </row>
    <row r="71" spans="1:31" ht="15.75" x14ac:dyDescent="0.25">
      <c r="B71" s="26">
        <v>35</v>
      </c>
      <c r="C71" s="1" t="s">
        <v>380</v>
      </c>
      <c r="D71" s="2" t="s">
        <v>60</v>
      </c>
      <c r="E71" s="2" t="s">
        <v>381</v>
      </c>
      <c r="F71" s="46" t="s">
        <v>252</v>
      </c>
      <c r="G71" s="3"/>
      <c r="H71" s="63" t="s">
        <v>36</v>
      </c>
      <c r="I71" s="48">
        <v>3210.5</v>
      </c>
      <c r="J71" s="16"/>
      <c r="K71" s="27"/>
      <c r="L71" s="55"/>
      <c r="M71" s="55"/>
      <c r="N71" s="55"/>
      <c r="O71" s="55"/>
      <c r="P71" s="55"/>
      <c r="Q71" s="55">
        <f t="shared" si="8"/>
        <v>3210.5</v>
      </c>
      <c r="R71" s="16">
        <v>102.8</v>
      </c>
      <c r="S71" s="55"/>
      <c r="T71" s="55"/>
      <c r="U71" s="55"/>
      <c r="V71" s="27">
        <f t="shared" si="9"/>
        <v>3107.7</v>
      </c>
      <c r="W71" s="31"/>
      <c r="X71" s="66"/>
      <c r="Y71" s="54"/>
      <c r="Z71" s="26" t="s">
        <v>382</v>
      </c>
      <c r="AB71" s="26" t="s">
        <v>116</v>
      </c>
      <c r="AE71" s="55"/>
    </row>
    <row r="72" spans="1:31" ht="15.75" x14ac:dyDescent="0.25">
      <c r="B72" s="26">
        <v>36</v>
      </c>
      <c r="C72" s="1" t="s">
        <v>383</v>
      </c>
      <c r="D72" s="2" t="s">
        <v>384</v>
      </c>
      <c r="E72" s="2" t="s">
        <v>381</v>
      </c>
      <c r="F72" s="46" t="s">
        <v>252</v>
      </c>
      <c r="G72" s="3"/>
      <c r="H72" s="63" t="s">
        <v>36</v>
      </c>
      <c r="I72" s="48">
        <v>2752</v>
      </c>
      <c r="J72" s="16"/>
      <c r="K72" s="27"/>
      <c r="L72" s="55"/>
      <c r="M72" s="55"/>
      <c r="N72" s="55"/>
      <c r="O72" s="55"/>
      <c r="P72" s="55"/>
      <c r="Q72" s="55">
        <f t="shared" si="8"/>
        <v>2752</v>
      </c>
      <c r="R72" s="16">
        <v>32.67</v>
      </c>
      <c r="S72" s="55"/>
      <c r="T72" s="55"/>
      <c r="U72" s="55"/>
      <c r="V72" s="27">
        <f t="shared" si="9"/>
        <v>2719.33</v>
      </c>
      <c r="W72" s="61"/>
      <c r="X72" s="66"/>
      <c r="Y72" s="54"/>
      <c r="Z72" s="26" t="s">
        <v>382</v>
      </c>
      <c r="AB72" s="26" t="s">
        <v>116</v>
      </c>
      <c r="AE72" s="55"/>
    </row>
    <row r="73" spans="1:31" ht="15.75" x14ac:dyDescent="0.25">
      <c r="B73" s="26">
        <v>37</v>
      </c>
      <c r="C73" s="1" t="s">
        <v>385</v>
      </c>
      <c r="D73" s="2" t="s">
        <v>384</v>
      </c>
      <c r="E73" s="2" t="s">
        <v>381</v>
      </c>
      <c r="F73" s="46" t="s">
        <v>252</v>
      </c>
      <c r="G73" s="3"/>
      <c r="H73" s="63" t="s">
        <v>36</v>
      </c>
      <c r="I73" s="48">
        <v>2752</v>
      </c>
      <c r="J73" s="16"/>
      <c r="K73" s="27"/>
      <c r="L73" s="55"/>
      <c r="M73" s="55"/>
      <c r="N73" s="55"/>
      <c r="O73" s="55"/>
      <c r="P73" s="55"/>
      <c r="Q73" s="55">
        <f t="shared" si="8"/>
        <v>2752</v>
      </c>
      <c r="R73" s="16">
        <v>32.67</v>
      </c>
      <c r="S73" s="55"/>
      <c r="T73" s="55"/>
      <c r="U73" s="55"/>
      <c r="V73" s="27">
        <f t="shared" si="9"/>
        <v>2719.33</v>
      </c>
      <c r="W73" s="31"/>
      <c r="X73" s="66"/>
      <c r="Y73" s="54"/>
      <c r="Z73" s="26" t="s">
        <v>382</v>
      </c>
      <c r="AB73" s="26" t="s">
        <v>116</v>
      </c>
      <c r="AE73" s="55"/>
    </row>
    <row r="74" spans="1:31" ht="15.75" x14ac:dyDescent="0.25">
      <c r="B74" s="26">
        <v>38</v>
      </c>
      <c r="C74" s="1" t="s">
        <v>466</v>
      </c>
      <c r="D74" s="2" t="s">
        <v>384</v>
      </c>
      <c r="E74" s="2" t="s">
        <v>381</v>
      </c>
      <c r="F74" s="46" t="s">
        <v>252</v>
      </c>
      <c r="G74" s="3"/>
      <c r="H74" s="63" t="s">
        <v>36</v>
      </c>
      <c r="I74" s="48">
        <v>2752</v>
      </c>
      <c r="J74" s="16"/>
      <c r="K74" s="27"/>
      <c r="L74" s="55"/>
      <c r="M74" s="55"/>
      <c r="N74" s="55"/>
      <c r="O74" s="55"/>
      <c r="P74" s="55"/>
      <c r="Q74" s="55">
        <f t="shared" si="8"/>
        <v>2752</v>
      </c>
      <c r="R74" s="16">
        <v>32.67</v>
      </c>
      <c r="S74" s="55"/>
      <c r="T74" s="55"/>
      <c r="U74" s="55"/>
      <c r="V74" s="27">
        <f t="shared" si="9"/>
        <v>2719.33</v>
      </c>
      <c r="W74" s="31"/>
      <c r="X74" s="66"/>
      <c r="Y74" s="54"/>
      <c r="Z74" s="26" t="s">
        <v>467</v>
      </c>
      <c r="AB74" s="26"/>
      <c r="AE74" s="55"/>
    </row>
    <row r="75" spans="1:31" ht="15.75" x14ac:dyDescent="0.25">
      <c r="B75" s="26">
        <v>39</v>
      </c>
      <c r="C75" s="1" t="s">
        <v>507</v>
      </c>
      <c r="D75" s="2" t="s">
        <v>384</v>
      </c>
      <c r="E75" s="2" t="s">
        <v>381</v>
      </c>
      <c r="F75" s="46" t="s">
        <v>252</v>
      </c>
      <c r="G75" s="3"/>
      <c r="H75" s="63" t="s">
        <v>36</v>
      </c>
      <c r="I75" s="48">
        <v>2752</v>
      </c>
      <c r="J75" s="16"/>
      <c r="K75" s="27"/>
      <c r="L75" s="55"/>
      <c r="M75" s="55"/>
      <c r="N75" s="55"/>
      <c r="O75" s="55"/>
      <c r="P75" s="55"/>
      <c r="Q75" s="55">
        <f t="shared" si="8"/>
        <v>2752</v>
      </c>
      <c r="R75" s="16">
        <v>32.67</v>
      </c>
      <c r="S75" s="55"/>
      <c r="T75" s="55"/>
      <c r="U75" s="55"/>
      <c r="V75" s="27">
        <f t="shared" si="9"/>
        <v>2719.33</v>
      </c>
      <c r="W75" s="31"/>
      <c r="X75" s="66"/>
      <c r="Y75" s="54"/>
      <c r="Z75" s="26" t="s">
        <v>508</v>
      </c>
      <c r="AB75" s="26"/>
      <c r="AE75" s="55"/>
    </row>
    <row r="76" spans="1:31" ht="18" x14ac:dyDescent="0.4">
      <c r="A76" s="26"/>
      <c r="B76" s="26"/>
      <c r="C76" s="43" t="s">
        <v>255</v>
      </c>
      <c r="D76" s="26"/>
      <c r="E76" s="26"/>
      <c r="F76" s="26"/>
      <c r="G76" s="67"/>
      <c r="H76" s="26"/>
      <c r="I76" s="42">
        <f>SUM(I37:I75)</f>
        <v>117555.85999999999</v>
      </c>
      <c r="J76" s="42">
        <f>SUM(J37:J75)</f>
        <v>35.08</v>
      </c>
      <c r="K76" s="42">
        <f t="shared" ref="K76:U76" si="11">SUM(K37:K74)</f>
        <v>0</v>
      </c>
      <c r="L76" s="42">
        <f t="shared" si="11"/>
        <v>0</v>
      </c>
      <c r="M76" s="42"/>
      <c r="N76" s="42"/>
      <c r="O76" s="42">
        <f t="shared" si="11"/>
        <v>0</v>
      </c>
      <c r="P76" s="42">
        <f>SUM(P37:P75)</f>
        <v>5183.25</v>
      </c>
      <c r="Q76" s="42">
        <f>SUM(Q37:Q75)</f>
        <v>122774.19000000002</v>
      </c>
      <c r="R76" s="42">
        <f>SUM(R37:R75)</f>
        <v>3524.4199999999992</v>
      </c>
      <c r="S76" s="42">
        <f t="shared" si="11"/>
        <v>0</v>
      </c>
      <c r="T76" s="42">
        <f t="shared" si="11"/>
        <v>0</v>
      </c>
      <c r="U76" s="42">
        <f t="shared" si="11"/>
        <v>0</v>
      </c>
      <c r="V76" s="42">
        <f>SUM(V37:V75)</f>
        <v>119249.77</v>
      </c>
      <c r="W76" s="26"/>
      <c r="X76" s="68"/>
      <c r="Y76" s="64"/>
      <c r="Z76" s="26"/>
      <c r="AA76" s="26"/>
      <c r="AB76" s="26"/>
      <c r="AC76" s="26"/>
      <c r="AD76" s="26"/>
    </row>
    <row r="77" spans="1:31" ht="15.75" x14ac:dyDescent="0.25">
      <c r="A77" s="26"/>
      <c r="B77" s="26"/>
      <c r="C77" s="26"/>
      <c r="D77" s="26"/>
      <c r="E77" s="26"/>
      <c r="F77" s="26"/>
      <c r="G77" s="26"/>
      <c r="H77" s="26"/>
      <c r="I77" s="27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7"/>
      <c r="W77" s="26"/>
      <c r="X77" s="26"/>
      <c r="Y77" s="26"/>
      <c r="Z77" s="26"/>
      <c r="AA77" s="26"/>
      <c r="AB77" s="26"/>
      <c r="AC77" s="26"/>
      <c r="AD77" s="26"/>
    </row>
    <row r="78" spans="1:31" ht="15.75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</row>
    <row r="79" spans="1:31" ht="15.75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</row>
    <row r="80" spans="1:31" ht="15.75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X80" s="26"/>
      <c r="Y80" s="26"/>
      <c r="Z80" s="26"/>
      <c r="AA80" s="26"/>
      <c r="AB80" s="26"/>
      <c r="AC80" s="26"/>
      <c r="AD80" s="26"/>
    </row>
    <row r="81" spans="1:30" ht="15.75" x14ac:dyDescent="0.25">
      <c r="A81" s="26"/>
      <c r="B81" s="26"/>
      <c r="C81" s="26"/>
      <c r="D81" s="81" t="s">
        <v>192</v>
      </c>
      <c r="E81" s="81"/>
      <c r="F81" s="26"/>
      <c r="G81" s="26"/>
      <c r="H81" s="81" t="s">
        <v>193</v>
      </c>
      <c r="I81" s="81"/>
      <c r="J81" s="81"/>
      <c r="K81" s="81"/>
      <c r="L81" s="26"/>
      <c r="M81" s="26"/>
      <c r="N81" s="26"/>
      <c r="O81" s="26"/>
      <c r="P81" s="26"/>
      <c r="Q81" s="81" t="s">
        <v>194</v>
      </c>
      <c r="R81" s="81"/>
      <c r="S81" s="81"/>
      <c r="T81" s="81"/>
      <c r="U81" s="26"/>
      <c r="V81" s="26"/>
      <c r="W81" s="26"/>
      <c r="X81" s="26"/>
      <c r="Y81" s="26"/>
      <c r="Z81" s="26"/>
      <c r="AA81" s="26"/>
      <c r="AB81" s="26"/>
      <c r="AC81" s="26"/>
      <c r="AD81" s="26"/>
    </row>
    <row r="82" spans="1:30" ht="15.75" x14ac:dyDescent="0.25">
      <c r="D82" s="81" t="s">
        <v>28</v>
      </c>
      <c r="E82" s="81"/>
      <c r="F82" s="26"/>
      <c r="G82" s="26"/>
      <c r="H82" s="81" t="s">
        <v>93</v>
      </c>
      <c r="I82" s="81"/>
      <c r="J82" s="81"/>
      <c r="K82" s="81"/>
      <c r="L82" s="26"/>
      <c r="M82" s="26"/>
      <c r="N82" s="26"/>
      <c r="O82" s="26"/>
      <c r="P82" s="26"/>
      <c r="Q82" s="81" t="s">
        <v>45</v>
      </c>
      <c r="R82" s="81"/>
      <c r="S82" s="81"/>
      <c r="T82" s="81"/>
      <c r="U82" s="26"/>
    </row>
    <row r="89" spans="1:30" ht="15.75" x14ac:dyDescent="0.25">
      <c r="V89" s="43" t="s">
        <v>235</v>
      </c>
      <c r="W89" s="69">
        <f>+V76+V19</f>
        <v>170141.11901315791</v>
      </c>
    </row>
  </sheetData>
  <mergeCells count="17">
    <mergeCell ref="B31:W31"/>
    <mergeCell ref="B32:W32"/>
    <mergeCell ref="B33:W33"/>
    <mergeCell ref="B1:W1"/>
    <mergeCell ref="B2:W2"/>
    <mergeCell ref="D26:E26"/>
    <mergeCell ref="H26:K26"/>
    <mergeCell ref="Q26:T26"/>
    <mergeCell ref="D27:E27"/>
    <mergeCell ref="H27:K27"/>
    <mergeCell ref="Q27:T27"/>
    <mergeCell ref="D81:E81"/>
    <mergeCell ref="H81:K81"/>
    <mergeCell ref="Q81:T81"/>
    <mergeCell ref="D82:E82"/>
    <mergeCell ref="H82:K82"/>
    <mergeCell ref="Q82:T82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Administrativos</vt:lpstr>
      <vt:lpstr>Fortalecimiento</vt:lpstr>
      <vt:lpstr>Fortalecimiento!Print_Area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ASUS</cp:lastModifiedBy>
  <cp:lastPrinted>2016-10-26T15:51:05Z</cp:lastPrinted>
  <dcterms:created xsi:type="dcterms:W3CDTF">2015-12-18T16:14:16Z</dcterms:created>
  <dcterms:modified xsi:type="dcterms:W3CDTF">2018-04-19T18:49:31Z</dcterms:modified>
</cp:coreProperties>
</file>